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/>
  <mc:AlternateContent xmlns:mc="http://schemas.openxmlformats.org/markup-compatibility/2006">
    <mc:Choice Requires="x15">
      <x15ac:absPath xmlns:x15ac="http://schemas.microsoft.com/office/spreadsheetml/2010/11/ac" url="https://wellateam-my.sharepoint.com/personal/katharine_davies_wella_com/Documents/Documents/08. Business Protection Plan/Supporting Assets/"/>
    </mc:Choice>
  </mc:AlternateContent>
  <xr:revisionPtr revIDLastSave="47" documentId="13_ncr:1_{1D6FC0E1-5443-4B5D-A489-D72AE733AF12}" xr6:coauthVersionLast="47" xr6:coauthVersionMax="47" xr10:uidLastSave="{04FD503B-96FC-4A02-9B2C-34AF9D980A49}"/>
  <workbookProtection workbookAlgorithmName="SHA-512" workbookHashValue="5L/mBIQXEQmmyGoBtZSxpV33c3axYcPT/lFxORH5uOH9+4XGv1bXb5AfBj5oeUXQil7yCZE1PaoGIJL8ezKwCA==" workbookSaltValue="dd4NbA9atSzBO8EcKhZLRg==" workbookSpinCount="100000" lockStructure="1"/>
  <bookViews>
    <workbookView xWindow="-110" yWindow="-110" windowWidth="19420" windowHeight="10420" firstSheet="1" activeTab="1" xr2:uid="{2E3BF6A7-1246-4AF4-A4D2-7E7FB55AE867}"/>
  </bookViews>
  <sheets>
    <sheet name="PROFIT CALCULATOR" sheetId="3" r:id="rId1"/>
    <sheet name="PROFITABILITY MODEL" sheetId="5" r:id="rId2"/>
    <sheet name="Pricing" sheetId="4" state="hidden" r:id="rId3"/>
  </sheets>
  <definedNames>
    <definedName name="mayseg">#REF!</definedName>
  </definedName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3" l="1"/>
  <c r="G16" i="3"/>
  <c r="Q17" i="3"/>
  <c r="Q18" i="3"/>
  <c r="Q19" i="3"/>
  <c r="Q20" i="3"/>
  <c r="Q21" i="3"/>
  <c r="Q22" i="3"/>
  <c r="Q23" i="3"/>
  <c r="Q25" i="3"/>
  <c r="G37" i="3" a="1"/>
  <c r="G37" i="3" s="1"/>
  <c r="G27" i="3" a="1"/>
  <c r="G27" i="3" s="1"/>
  <c r="G28" i="3" a="1"/>
  <c r="G28" i="3" s="1"/>
  <c r="G29" i="3" a="1"/>
  <c r="G29" i="3"/>
  <c r="G30" i="3" a="1"/>
  <c r="G30" i="3"/>
  <c r="G31" i="3" a="1"/>
  <c r="G31" i="3" s="1"/>
  <c r="G32" i="3" a="1"/>
  <c r="G32" i="3" s="1"/>
  <c r="G33" i="3" a="1"/>
  <c r="G33" i="3"/>
  <c r="G34" i="3" a="1"/>
  <c r="G34" i="3"/>
  <c r="G35" i="3" a="1"/>
  <c r="G35" i="3" s="1"/>
  <c r="G36" i="3" a="1"/>
  <c r="G36" i="3" s="1"/>
  <c r="G38" i="3" a="1"/>
  <c r="G38" i="3"/>
  <c r="G39" i="3" a="1"/>
  <c r="G39" i="3" s="1"/>
  <c r="G40" i="3" a="1"/>
  <c r="G40" i="3" s="1"/>
  <c r="G41" i="3" a="1"/>
  <c r="G41" i="3"/>
  <c r="G42" i="3" a="1"/>
  <c r="G42" i="3"/>
  <c r="G43" i="3" a="1"/>
  <c r="G43" i="3" s="1"/>
  <c r="G44" i="3" a="1"/>
  <c r="G44" i="3" s="1"/>
  <c r="G45" i="3" a="1"/>
  <c r="G45" i="3"/>
  <c r="G46" i="3" a="1"/>
  <c r="G46" i="3"/>
  <c r="G47" i="3" a="1"/>
  <c r="G47" i="3" s="1"/>
  <c r="G48" i="3" a="1"/>
  <c r="G48" i="3" s="1"/>
  <c r="G49" i="3" a="1"/>
  <c r="G49" i="3"/>
  <c r="G50" i="3" a="1"/>
  <c r="G50" i="3"/>
  <c r="G51" i="3" a="1"/>
  <c r="G51" i="3" s="1"/>
  <c r="G52" i="3" a="1"/>
  <c r="G52" i="3" s="1"/>
  <c r="G25" i="3" a="1"/>
  <c r="G25" i="3" s="1"/>
  <c r="G26" i="3" a="1"/>
  <c r="G26" i="3" s="1"/>
  <c r="G24" i="3" a="1"/>
  <c r="G24" i="3" s="1"/>
  <c r="G17" i="3"/>
  <c r="G19" i="3"/>
  <c r="G20" i="3"/>
  <c r="G21" i="3"/>
  <c r="G22" i="3"/>
  <c r="G23" i="3"/>
  <c r="N41" i="5"/>
  <c r="M41" i="5"/>
  <c r="O41" i="5" s="1"/>
  <c r="N40" i="5"/>
  <c r="M40" i="5"/>
  <c r="O40" i="5" s="1"/>
  <c r="N39" i="5"/>
  <c r="M39" i="5"/>
  <c r="O39" i="5" s="1"/>
  <c r="N38" i="5"/>
  <c r="M38" i="5"/>
  <c r="O38" i="5" s="1"/>
  <c r="N37" i="5"/>
  <c r="M37" i="5"/>
  <c r="O37" i="5" s="1"/>
  <c r="N36" i="5"/>
  <c r="M36" i="5"/>
  <c r="O36" i="5" s="1"/>
  <c r="N35" i="5"/>
  <c r="M35" i="5"/>
  <c r="O35" i="5" s="1"/>
  <c r="N34" i="5"/>
  <c r="M34" i="5"/>
  <c r="O34" i="5" s="1"/>
  <c r="N33" i="5"/>
  <c r="M33" i="5"/>
  <c r="O33" i="5" s="1"/>
  <c r="N32" i="5"/>
  <c r="M32" i="5"/>
  <c r="O32" i="5" s="1"/>
  <c r="N31" i="5"/>
  <c r="M31" i="5"/>
  <c r="O31" i="5" s="1"/>
  <c r="N28" i="5"/>
  <c r="N27" i="5"/>
  <c r="N26" i="5"/>
  <c r="N25" i="5"/>
  <c r="N24" i="5"/>
  <c r="M28" i="5"/>
  <c r="O28" i="5" s="1"/>
  <c r="M27" i="5"/>
  <c r="O27" i="5" s="1"/>
  <c r="M26" i="5"/>
  <c r="O26" i="5" s="1"/>
  <c r="M25" i="5"/>
  <c r="O25" i="5" s="1"/>
  <c r="M24" i="5"/>
  <c r="O24" i="5" s="1"/>
  <c r="M23" i="5"/>
  <c r="O23" i="5" s="1"/>
  <c r="M22" i="5"/>
  <c r="O22" i="5" s="1"/>
  <c r="M18" i="5"/>
  <c r="O18" i="5" s="1"/>
  <c r="N18" i="5"/>
  <c r="M19" i="5"/>
  <c r="O19" i="5" s="1"/>
  <c r="N19" i="5"/>
  <c r="M20" i="5"/>
  <c r="O20" i="5" s="1"/>
  <c r="N20" i="5"/>
  <c r="M21" i="5"/>
  <c r="O21" i="5" s="1"/>
  <c r="N21" i="5"/>
  <c r="N22" i="5"/>
  <c r="N23" i="5"/>
  <c r="P52" i="3"/>
  <c r="O52" i="3"/>
  <c r="Q52" i="3" s="1"/>
  <c r="P51" i="3"/>
  <c r="O51" i="3"/>
  <c r="Q51" i="3" s="1"/>
  <c r="P50" i="3"/>
  <c r="O50" i="3"/>
  <c r="Q50" i="3" s="1"/>
  <c r="P49" i="3"/>
  <c r="O49" i="3"/>
  <c r="Q49" i="3" s="1"/>
  <c r="P48" i="3"/>
  <c r="O48" i="3"/>
  <c r="Q48" i="3" s="1"/>
  <c r="P47" i="3"/>
  <c r="O47" i="3"/>
  <c r="Q47" i="3" s="1"/>
  <c r="P46" i="3"/>
  <c r="O46" i="3"/>
  <c r="Q46" i="3" s="1"/>
  <c r="P45" i="3"/>
  <c r="O45" i="3"/>
  <c r="Q45" i="3" s="1"/>
  <c r="P44" i="3"/>
  <c r="O44" i="3"/>
  <c r="Q44" i="3" s="1"/>
  <c r="P43" i="3"/>
  <c r="O43" i="3"/>
  <c r="Q43" i="3" s="1"/>
  <c r="P42" i="3"/>
  <c r="O42" i="3"/>
  <c r="Q42" i="3" s="1"/>
  <c r="S41" i="3"/>
  <c r="P39" i="3"/>
  <c r="O39" i="3"/>
  <c r="Q39" i="3" s="1"/>
  <c r="P38" i="3"/>
  <c r="O38" i="3"/>
  <c r="Q38" i="3" s="1"/>
  <c r="P37" i="3"/>
  <c r="O37" i="3"/>
  <c r="Q37" i="3" s="1"/>
  <c r="P36" i="3"/>
  <c r="O36" i="3"/>
  <c r="Q36" i="3" s="1"/>
  <c r="P35" i="3"/>
  <c r="O35" i="3"/>
  <c r="Q35" i="3" s="1"/>
  <c r="P34" i="3"/>
  <c r="O34" i="3"/>
  <c r="Q34" i="3" s="1"/>
  <c r="P33" i="3"/>
  <c r="O33" i="3"/>
  <c r="Q33" i="3" s="1"/>
  <c r="P32" i="3"/>
  <c r="O32" i="3"/>
  <c r="Q32" i="3" s="1"/>
  <c r="P31" i="3"/>
  <c r="O31" i="3"/>
  <c r="Q31" i="3" s="1"/>
  <c r="P30" i="3"/>
  <c r="O30" i="3"/>
  <c r="Q30" i="3" s="1"/>
  <c r="P29" i="3"/>
  <c r="O29" i="3"/>
  <c r="Q29" i="3" s="1"/>
  <c r="S28" i="3"/>
  <c r="P26" i="3"/>
  <c r="P25" i="3"/>
  <c r="P24" i="3"/>
  <c r="P23" i="3"/>
  <c r="P22" i="3"/>
  <c r="P21" i="3"/>
  <c r="O26" i="3"/>
  <c r="Q26" i="3" s="1"/>
  <c r="O25" i="3"/>
  <c r="O24" i="3"/>
  <c r="Q24" i="3" s="1"/>
  <c r="O23" i="3"/>
  <c r="O22" i="3"/>
  <c r="O21" i="3"/>
  <c r="T30" i="5"/>
  <c r="T17" i="5"/>
  <c r="S30" i="5"/>
  <c r="U30" i="5" s="1"/>
  <c r="S17" i="5"/>
  <c r="U17" i="5" s="1"/>
  <c r="Q30" i="5"/>
  <c r="Q17" i="5"/>
  <c r="S15" i="3"/>
  <c r="P20" i="3"/>
  <c r="P19" i="3"/>
  <c r="P18" i="3"/>
  <c r="P17" i="3"/>
  <c r="P16" i="3"/>
  <c r="O20" i="3"/>
  <c r="O19" i="3"/>
  <c r="O18" i="3"/>
  <c r="O17" i="3"/>
  <c r="O16" i="3"/>
  <c r="Q16" i="3" s="1"/>
  <c r="L38" i="5" l="1"/>
  <c r="L40" i="5"/>
  <c r="N23" i="3"/>
  <c r="N21" i="3"/>
  <c r="N35" i="3"/>
  <c r="N52" i="3"/>
  <c r="N26" i="3"/>
  <c r="L33" i="5"/>
  <c r="L37" i="5"/>
  <c r="L41" i="5"/>
  <c r="N43" i="3"/>
  <c r="N29" i="3"/>
  <c r="L28" i="5"/>
  <c r="L32" i="5"/>
  <c r="N17" i="3"/>
  <c r="N22" i="3"/>
  <c r="N20" i="3"/>
  <c r="N39" i="3"/>
  <c r="N44" i="3"/>
  <c r="L23" i="5"/>
  <c r="L25" i="5"/>
  <c r="N34" i="3"/>
  <c r="N38" i="3"/>
  <c r="N48" i="3"/>
  <c r="L20" i="5"/>
  <c r="L24" i="5"/>
  <c r="N32" i="3"/>
  <c r="N49" i="3"/>
  <c r="L19" i="5"/>
  <c r="L36" i="5"/>
  <c r="L26" i="5"/>
  <c r="N33" i="3"/>
  <c r="N36" i="3"/>
  <c r="N46" i="3"/>
  <c r="N50" i="3"/>
  <c r="L18" i="5"/>
  <c r="L31" i="5"/>
  <c r="N18" i="3"/>
  <c r="N37" i="3"/>
  <c r="N51" i="3"/>
  <c r="L21" i="5"/>
  <c r="N45" i="3"/>
  <c r="L34" i="5"/>
  <c r="N30" i="3"/>
  <c r="L39" i="5"/>
  <c r="N25" i="3"/>
  <c r="N31" i="3"/>
  <c r="L35" i="5"/>
  <c r="N42" i="3"/>
  <c r="N47" i="3"/>
  <c r="L22" i="5"/>
  <c r="L27" i="5"/>
  <c r="N24" i="3"/>
  <c r="N16" i="3"/>
  <c r="N19" i="3"/>
  <c r="L30" i="5" l="1"/>
  <c r="J30" i="5" s="1"/>
  <c r="V30" i="5" s="1"/>
  <c r="W30" i="5" s="1"/>
  <c r="N41" i="3"/>
  <c r="J41" i="3" s="1"/>
  <c r="K41" i="3" s="1"/>
  <c r="N28" i="3"/>
  <c r="J28" i="3" s="1"/>
  <c r="K28" i="3" s="1"/>
  <c r="L17" i="5"/>
  <c r="J17" i="5" s="1"/>
  <c r="K17" i="5" s="1"/>
  <c r="N15" i="3"/>
  <c r="J15" i="3" s="1"/>
  <c r="K15" i="3" s="1"/>
  <c r="L41" i="3" l="1"/>
  <c r="K30" i="5"/>
  <c r="L28" i="3"/>
  <c r="V17" i="5"/>
  <c r="W17" i="5" s="1"/>
  <c r="L15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<sst xmlns="http://schemas.openxmlformats.org/spreadsheetml/2006/main" count="105" uniqueCount="75">
  <si>
    <t>PROFIT CALCULATOR: PROFIT PER SERVICE</t>
  </si>
  <si>
    <t>INPUT INTO YELLOW BOXES ONLY</t>
  </si>
  <si>
    <t>NAIL TECH HOURLY RATE (inc National Insurance)</t>
  </si>
  <si>
    <t>ACCOUNT DISCOUNT</t>
  </si>
  <si>
    <t>INPUT</t>
  </si>
  <si>
    <t>PROFIT</t>
  </si>
  <si>
    <t>STOCK COST BREAKDOWN</t>
  </si>
  <si>
    <t>NAIL TECH</t>
  </si>
  <si>
    <t>SERVICE</t>
  </si>
  <si>
    <t>PRICE*</t>
  </si>
  <si>
    <t>PRODUCTS</t>
  </si>
  <si>
    <t>ML USED</t>
  </si>
  <si>
    <r>
      <t xml:space="preserve">NAIL TECH TIME </t>
    </r>
    <r>
      <rPr>
        <b/>
        <sz val="11"/>
        <color theme="0"/>
        <rFont val="Aspira"/>
        <family val="3"/>
      </rPr>
      <t>(minutes)</t>
    </r>
  </si>
  <si>
    <t>PROFIT PER SERVICE</t>
  </si>
  <si>
    <t>PROFIT PER HOUR</t>
  </si>
  <si>
    <t>GROSS MARGIN</t>
  </si>
  <si>
    <t>COST PER SERVICE</t>
  </si>
  <si>
    <t>LIST PRICE</t>
  </si>
  <si>
    <r>
      <t xml:space="preserve">PACK SIZE </t>
    </r>
    <r>
      <rPr>
        <b/>
        <sz val="11"/>
        <color theme="0"/>
        <rFont val="Aspira"/>
        <family val="3"/>
      </rPr>
      <t>(ml)</t>
    </r>
  </si>
  <si>
    <t>NET PRICE</t>
  </si>
  <si>
    <t>EXAMPLE - Builder Gel with Gel Colour</t>
  </si>
  <si>
    <t>Gelevate 4 in 1 Builder Gel (Clear)</t>
  </si>
  <si>
    <t>Gelevate 4 in 1 Builder Gel (Colour)</t>
  </si>
  <si>
    <t>Gel Colour Top Coat</t>
  </si>
  <si>
    <t>CONFIDENTIAL DOCUMENT: The information contained in this document is confidential, privileged and only for use by the intended recipient.</t>
  </si>
  <si>
    <t>*All pricing is at the sole discretion of the retailer. "Price" entries in this document are given purely as an example for how the calculator works and are fully editable.</t>
  </si>
  <si>
    <t>PROFITABILITY MODEL: WHICH SERVICES ARE THE MOST PROFITABLE</t>
  </si>
  <si>
    <t>NAIL TECH DAILY HOURS</t>
  </si>
  <si>
    <t>STYLIST</t>
  </si>
  <si>
    <t>OPPORTUNITY IN 1 DAY</t>
  </si>
  <si>
    <r>
      <t xml:space="preserve">PACK SIZE </t>
    </r>
    <r>
      <rPr>
        <b/>
        <sz val="11"/>
        <color theme="0"/>
        <rFont val="Aspira"/>
        <family val="3"/>
      </rPr>
      <t>(grammes)</t>
    </r>
  </si>
  <si>
    <t>NUMBER OF SERVICES PER DAY</t>
  </si>
  <si>
    <t>NAIL TECH COST</t>
  </si>
  <si>
    <t>TOTAL TAKINGS</t>
  </si>
  <si>
    <t>POTENTIAL PROFIT</t>
  </si>
  <si>
    <t>Gel Color Base Coat</t>
  </si>
  <si>
    <t>Gel Color</t>
  </si>
  <si>
    <t>Colour list</t>
  </si>
  <si>
    <t>GLP</t>
  </si>
  <si>
    <t>CONTENT</t>
  </si>
  <si>
    <t>Gelevate Full Coverage Tips</t>
  </si>
  <si>
    <t>Infinite Shine Colour</t>
  </si>
  <si>
    <t>Infinite Shine Top Coat</t>
  </si>
  <si>
    <t>Infinite Shine Base Coat</t>
  </si>
  <si>
    <t>Nail Lacquer Colour</t>
  </si>
  <si>
    <t>Nail Lacquer Top Coat</t>
  </si>
  <si>
    <t>Nail Lacquer Base Coat</t>
  </si>
  <si>
    <t>Nature Strong Lacquer</t>
  </si>
  <si>
    <t>Nature Strong Top Coat</t>
  </si>
  <si>
    <t>Nature Storng Base Coat</t>
  </si>
  <si>
    <t>Nail Envy</t>
  </si>
  <si>
    <t>Repair Mode</t>
  </si>
  <si>
    <t>Bondex</t>
  </si>
  <si>
    <t>Care list</t>
  </si>
  <si>
    <t xml:space="preserve">Glow Up Nail &amp; Cuticle Oil </t>
  </si>
  <si>
    <t>20.5​0</t>
  </si>
  <si>
    <t>0.25​</t>
  </si>
  <si>
    <t xml:space="preserve">To the Rescue Overnight Cuticle Balm </t>
  </si>
  <si>
    <r>
      <t>7.5</t>
    </r>
    <r>
      <rPr>
        <sz val="12"/>
        <color rgb="FF000000"/>
        <rFont val="Aptos Narrow"/>
        <family val="2"/>
        <scheme val="minor"/>
      </rPr>
      <t>​</t>
    </r>
    <r>
      <rPr>
        <sz val="12"/>
        <color rgb="FF0E2841"/>
        <rFont val="Aptos Narrow"/>
        <family val="2"/>
        <scheme val="minor"/>
      </rPr>
      <t>0</t>
    </r>
  </si>
  <si>
    <t xml:space="preserve">Good as Gold Cuticle Serum </t>
  </si>
  <si>
    <r>
      <t>8.5</t>
    </r>
    <r>
      <rPr>
        <sz val="12"/>
        <color rgb="FF000000"/>
        <rFont val="Aptos Narrow"/>
        <family val="2"/>
        <scheme val="minor"/>
      </rPr>
      <t>​</t>
    </r>
    <r>
      <rPr>
        <sz val="12"/>
        <color rgb="FF0E2841"/>
        <rFont val="Aptos Narrow"/>
        <family val="2"/>
        <scheme val="minor"/>
      </rPr>
      <t>0</t>
    </r>
  </si>
  <si>
    <t>0.2​</t>
  </si>
  <si>
    <t xml:space="preserve">Soothe &amp; Remove Cuticles </t>
  </si>
  <si>
    <t>13.5​0</t>
  </si>
  <si>
    <t>0.28​</t>
  </si>
  <si>
    <t xml:space="preserve">Smooth It Out Hand &amp; Foot Scrub </t>
  </si>
  <si>
    <t>19​.00</t>
  </si>
  <si>
    <t>20​</t>
  </si>
  <si>
    <t xml:space="preserve">Moisture Mission Hand &amp; Foot Cream </t>
  </si>
  <si>
    <t>3​</t>
  </si>
  <si>
    <t xml:space="preserve">Soften Up Pedi Soak </t>
  </si>
  <si>
    <t>2​</t>
  </si>
  <si>
    <t xml:space="preserve">Soft &amp; Gone Callus Softener </t>
  </si>
  <si>
    <t>20​.00</t>
  </si>
  <si>
    <t>4.8​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</si>
</sst>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;\-&quot;£&quot;#,##0"/>
    <numFmt numFmtId="165" formatCode="&quot;£&quot;#,##0.00;\-&quot;£&quot;#,##0.00"/>
    <numFmt numFmtId="166" formatCode="&quot;£&quot;#,##0.00"/>
  </numFmts>
  <fonts count="19">
    <font>
      <sz val="11"/>
      <color theme="1"/>
      <name val="Aptos"/>
      <family val="2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Aptos Narrow"/>
      <family val="2"/>
      <scheme val="minor"/>
    </font>
    <font>
      <b/>
      <sz val="12"/>
      <color theme="0"/>
      <name val="Aspira"/>
      <family val="3"/>
    </font>
    <font>
      <b/>
      <sz val="36"/>
      <color theme="1"/>
      <name val="Aspira HEAVY"/>
    </font>
    <font>
      <b/>
      <sz val="12"/>
      <color theme="1"/>
      <name val="Aspira HEAVY"/>
    </font>
    <font>
      <sz val="12"/>
      <color theme="1"/>
      <name val="Aspira"/>
      <family val="3"/>
    </font>
    <font>
      <b/>
      <i/>
      <sz val="12"/>
      <color theme="1"/>
      <name val="Aspira"/>
      <family val="3"/>
    </font>
    <font>
      <b/>
      <sz val="12"/>
      <name val="Aspira"/>
      <family val="3"/>
    </font>
    <font>
      <b/>
      <sz val="12"/>
      <color theme="1"/>
      <name val="Aspira"/>
      <family val="3"/>
    </font>
    <font>
      <sz val="10"/>
      <color theme="0"/>
      <name val="Aspira"/>
      <family val="3"/>
    </font>
    <font>
      <sz val="10"/>
      <color theme="1"/>
      <name val="Aspira"/>
      <family val="3"/>
    </font>
    <font>
      <b/>
      <sz val="11"/>
      <color theme="0"/>
      <name val="Aspira"/>
      <family val="3"/>
    </font>
    <font>
      <b/>
      <sz val="12"/>
      <color theme="1"/>
      <name val="Aptos"/>
      <family val="2"/>
    </font>
    <font>
      <sz val="12"/>
      <color rgb="FF000000"/>
      <name val="Aptos Narrow"/>
      <family val="2"/>
      <scheme val="minor"/>
    </font>
    <font>
      <sz val="12"/>
      <color rgb="FF0E284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0" borderId="0"/>
  </cellStyleXfs>
  <cellXfs count="123">
    <xf numFmtId="0" fontId="0" fillId="0" borderId="0" xfId="0"/>
    <xf numFmtId="0" fontId="5" fillId="4" borderId="0" xfId="2" applyFont="1" applyFill="1" applyAlignment="1">
      <alignment vertical="center"/>
    </xf>
    <xf numFmtId="0" fontId="3" fillId="0" borderId="0" xfId="0" applyFont="1"/>
    <xf numFmtId="2" fontId="0" fillId="0" borderId="0" xfId="0" applyNumberFormat="1"/>
    <xf numFmtId="164" fontId="8" fillId="0" borderId="0" xfId="2" applyNumberFormat="1" applyFont="1"/>
    <xf numFmtId="0" fontId="8" fillId="0" borderId="0" xfId="2" applyFont="1"/>
    <xf numFmtId="3" fontId="8" fillId="0" borderId="0" xfId="2" applyNumberFormat="1" applyFont="1"/>
    <xf numFmtId="37" fontId="8" fillId="0" borderId="0" xfId="2" applyNumberFormat="1" applyFont="1"/>
    <xf numFmtId="1" fontId="8" fillId="0" borderId="0" xfId="2" applyNumberFormat="1" applyFont="1"/>
    <xf numFmtId="0" fontId="9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11" fillId="0" borderId="0" xfId="2" applyFont="1"/>
    <xf numFmtId="0" fontId="11" fillId="5" borderId="0" xfId="2" applyFont="1" applyFill="1" applyAlignment="1">
      <alignment horizontal="center" vertical="center"/>
    </xf>
    <xf numFmtId="164" fontId="11" fillId="0" borderId="0" xfId="3" applyNumberFormat="1" applyFont="1" applyFill="1" applyBorder="1" applyAlignment="1">
      <alignment horizontal="center"/>
    </xf>
    <xf numFmtId="3" fontId="11" fillId="0" borderId="0" xfId="3" applyNumberFormat="1" applyFont="1" applyFill="1" applyBorder="1" applyAlignment="1">
      <alignment horizontal="center"/>
    </xf>
    <xf numFmtId="37" fontId="11" fillId="0" borderId="0" xfId="3" applyNumberFormat="1" applyFont="1" applyFill="1" applyBorder="1" applyAlignment="1">
      <alignment horizontal="center"/>
    </xf>
    <xf numFmtId="1" fontId="11" fillId="0" borderId="0" xfId="3" applyNumberFormat="1" applyFont="1" applyFill="1" applyBorder="1" applyAlignment="1">
      <alignment horizontal="center"/>
    </xf>
    <xf numFmtId="37" fontId="5" fillId="4" borderId="0" xfId="3" applyNumberFormat="1" applyFont="1" applyFill="1" applyBorder="1" applyAlignment="1">
      <alignment horizontal="center" vertical="center"/>
    </xf>
    <xf numFmtId="164" fontId="5" fillId="4" borderId="0" xfId="3" applyNumberFormat="1" applyFont="1" applyFill="1" applyBorder="1" applyAlignment="1">
      <alignment horizontal="center" vertical="center" wrapText="1"/>
    </xf>
    <xf numFmtId="1" fontId="11" fillId="0" borderId="0" xfId="3" applyNumberFormat="1" applyFont="1" applyFill="1" applyBorder="1" applyAlignment="1">
      <alignment horizontal="center" vertical="center"/>
    </xf>
    <xf numFmtId="37" fontId="11" fillId="5" borderId="3" xfId="3" applyNumberFormat="1" applyFont="1" applyFill="1" applyBorder="1" applyAlignment="1">
      <alignment horizontal="center"/>
    </xf>
    <xf numFmtId="164" fontId="11" fillId="5" borderId="5" xfId="3" applyNumberFormat="1" applyFont="1" applyFill="1" applyBorder="1" applyAlignment="1">
      <alignment horizontal="center"/>
    </xf>
    <xf numFmtId="3" fontId="11" fillId="5" borderId="5" xfId="3" applyNumberFormat="1" applyFont="1" applyFill="1" applyBorder="1" applyAlignment="1">
      <alignment horizontal="center"/>
    </xf>
    <xf numFmtId="165" fontId="11" fillId="5" borderId="2" xfId="3" applyNumberFormat="1" applyFont="1" applyFill="1" applyBorder="1" applyAlignment="1">
      <alignment horizontal="center" vertical="center"/>
    </xf>
    <xf numFmtId="9" fontId="11" fillId="0" borderId="0" xfId="2" applyNumberFormat="1" applyFont="1"/>
    <xf numFmtId="0" fontId="8" fillId="0" borderId="5" xfId="2" applyFont="1" applyBorder="1"/>
    <xf numFmtId="0" fontId="8" fillId="0" borderId="7" xfId="3" applyNumberFormat="1" applyFont="1" applyBorder="1" applyAlignment="1">
      <alignment horizontal="center"/>
    </xf>
    <xf numFmtId="164" fontId="8" fillId="0" borderId="5" xfId="3" applyNumberFormat="1" applyFont="1" applyBorder="1" applyAlignment="1">
      <alignment horizontal="center"/>
    </xf>
    <xf numFmtId="166" fontId="8" fillId="0" borderId="6" xfId="3" applyNumberFormat="1" applyFont="1" applyBorder="1" applyAlignment="1">
      <alignment horizontal="center"/>
    </xf>
    <xf numFmtId="3" fontId="8" fillId="0" borderId="0" xfId="3" applyNumberFormat="1" applyFont="1" applyBorder="1" applyAlignment="1">
      <alignment horizontal="center"/>
    </xf>
    <xf numFmtId="165" fontId="8" fillId="0" borderId="0" xfId="3" applyNumberFormat="1" applyFont="1" applyBorder="1" applyAlignment="1">
      <alignment horizontal="center"/>
    </xf>
    <xf numFmtId="166" fontId="8" fillId="0" borderId="7" xfId="3" applyNumberFormat="1" applyFont="1" applyBorder="1" applyAlignment="1">
      <alignment horizontal="center"/>
    </xf>
    <xf numFmtId="164" fontId="8" fillId="0" borderId="5" xfId="3" applyNumberFormat="1" applyFont="1" applyBorder="1" applyAlignment="1">
      <alignment horizontal="center" vertical="center"/>
    </xf>
    <xf numFmtId="164" fontId="8" fillId="0" borderId="0" xfId="3" applyNumberFormat="1" applyFont="1" applyBorder="1" applyAlignment="1">
      <alignment horizontal="center"/>
    </xf>
    <xf numFmtId="166" fontId="8" fillId="0" borderId="0" xfId="3" applyNumberFormat="1" applyFont="1" applyBorder="1" applyAlignment="1">
      <alignment horizontal="center"/>
    </xf>
    <xf numFmtId="164" fontId="8" fillId="0" borderId="0" xfId="3" applyNumberFormat="1" applyFont="1" applyBorder="1" applyAlignment="1">
      <alignment horizontal="center" vertical="center"/>
    </xf>
    <xf numFmtId="0" fontId="8" fillId="0" borderId="7" xfId="3" applyNumberFormat="1" applyFont="1" applyBorder="1" applyAlignment="1">
      <alignment horizontal="center" vertical="center"/>
    </xf>
    <xf numFmtId="0" fontId="8" fillId="0" borderId="9" xfId="3" applyNumberFormat="1" applyFont="1" applyBorder="1" applyAlignment="1">
      <alignment horizontal="center" vertical="center"/>
    </xf>
    <xf numFmtId="166" fontId="8" fillId="0" borderId="8" xfId="3" applyNumberFormat="1" applyFont="1" applyBorder="1" applyAlignment="1">
      <alignment horizontal="center"/>
    </xf>
    <xf numFmtId="3" fontId="8" fillId="0" borderId="10" xfId="3" applyNumberFormat="1" applyFont="1" applyBorder="1" applyAlignment="1">
      <alignment horizontal="center"/>
    </xf>
    <xf numFmtId="166" fontId="8" fillId="0" borderId="10" xfId="3" applyNumberFormat="1" applyFont="1" applyBorder="1" applyAlignment="1">
      <alignment horizontal="center"/>
    </xf>
    <xf numFmtId="166" fontId="8" fillId="0" borderId="9" xfId="3" applyNumberFormat="1" applyFont="1" applyBorder="1" applyAlignment="1">
      <alignment horizontal="center"/>
    </xf>
    <xf numFmtId="164" fontId="8" fillId="0" borderId="0" xfId="2" applyNumberFormat="1" applyFont="1" applyAlignment="1">
      <alignment horizontal="center" vertical="center"/>
    </xf>
    <xf numFmtId="3" fontId="5" fillId="4" borderId="0" xfId="3" applyNumberFormat="1" applyFont="1" applyFill="1" applyBorder="1" applyAlignment="1">
      <alignment horizontal="center" vertical="center" wrapText="1"/>
    </xf>
    <xf numFmtId="166" fontId="11" fillId="5" borderId="2" xfId="3" applyNumberFormat="1" applyFont="1" applyFill="1" applyBorder="1" applyAlignment="1">
      <alignment horizontal="center" vertical="center"/>
    </xf>
    <xf numFmtId="165" fontId="11" fillId="2" borderId="3" xfId="3" applyNumberFormat="1" applyFont="1" applyFill="1" applyBorder="1" applyAlignment="1">
      <alignment horizontal="center"/>
    </xf>
    <xf numFmtId="166" fontId="11" fillId="5" borderId="3" xfId="3" applyNumberFormat="1" applyFont="1" applyFill="1" applyBorder="1" applyAlignment="1">
      <alignment horizontal="center"/>
    </xf>
    <xf numFmtId="164" fontId="11" fillId="5" borderId="4" xfId="3" applyNumberFormat="1" applyFont="1" applyFill="1" applyBorder="1" applyAlignment="1">
      <alignment horizontal="center"/>
    </xf>
    <xf numFmtId="165" fontId="8" fillId="0" borderId="7" xfId="3" applyNumberFormat="1" applyFont="1" applyBorder="1" applyAlignment="1">
      <alignment horizontal="center"/>
    </xf>
    <xf numFmtId="0" fontId="0" fillId="6" borderId="0" xfId="0" applyFill="1"/>
    <xf numFmtId="9" fontId="11" fillId="2" borderId="1" xfId="1" applyFont="1" applyFill="1" applyBorder="1" applyAlignment="1">
      <alignment horizontal="center"/>
    </xf>
    <xf numFmtId="0" fontId="8" fillId="6" borderId="0" xfId="2" applyFont="1" applyFill="1"/>
    <xf numFmtId="164" fontId="8" fillId="6" borderId="0" xfId="2" applyNumberFormat="1" applyFont="1" applyFill="1"/>
    <xf numFmtId="3" fontId="8" fillId="6" borderId="0" xfId="2" applyNumberFormat="1" applyFont="1" applyFill="1"/>
    <xf numFmtId="1" fontId="8" fillId="6" borderId="0" xfId="2" applyNumberFormat="1" applyFont="1" applyFill="1"/>
    <xf numFmtId="0" fontId="5" fillId="6" borderId="0" xfId="2" applyFont="1" applyFill="1" applyAlignment="1">
      <alignment vertical="center"/>
    </xf>
    <xf numFmtId="0" fontId="11" fillId="6" borderId="0" xfId="2" applyFont="1" applyFill="1"/>
    <xf numFmtId="164" fontId="11" fillId="6" borderId="0" xfId="3" applyNumberFormat="1" applyFont="1" applyFill="1" applyBorder="1" applyAlignment="1">
      <alignment horizontal="center"/>
    </xf>
    <xf numFmtId="3" fontId="11" fillId="6" borderId="0" xfId="3" applyNumberFormat="1" applyFont="1" applyFill="1" applyBorder="1" applyAlignment="1">
      <alignment horizontal="center"/>
    </xf>
    <xf numFmtId="37" fontId="11" fillId="6" borderId="0" xfId="3" applyNumberFormat="1" applyFont="1" applyFill="1" applyBorder="1" applyAlignment="1">
      <alignment horizontal="center"/>
    </xf>
    <xf numFmtId="1" fontId="11" fillId="6" borderId="0" xfId="3" applyNumberFormat="1" applyFont="1" applyFill="1" applyBorder="1" applyAlignment="1">
      <alignment horizontal="center"/>
    </xf>
    <xf numFmtId="1" fontId="11" fillId="6" borderId="0" xfId="3" applyNumberFormat="1" applyFont="1" applyFill="1" applyBorder="1" applyAlignment="1">
      <alignment horizontal="center" vertical="center"/>
    </xf>
    <xf numFmtId="0" fontId="8" fillId="6" borderId="5" xfId="2" applyFont="1" applyFill="1" applyBorder="1"/>
    <xf numFmtId="0" fontId="8" fillId="6" borderId="7" xfId="3" applyNumberFormat="1" applyFont="1" applyFill="1" applyBorder="1" applyAlignment="1">
      <alignment horizontal="center"/>
    </xf>
    <xf numFmtId="0" fontId="8" fillId="6" borderId="7" xfId="3" applyNumberFormat="1" applyFont="1" applyFill="1" applyBorder="1" applyAlignment="1">
      <alignment horizontal="center" vertical="center"/>
    </xf>
    <xf numFmtId="0" fontId="8" fillId="6" borderId="9" xfId="3" applyNumberFormat="1" applyFont="1" applyFill="1" applyBorder="1" applyAlignment="1">
      <alignment horizontal="center" vertical="center"/>
    </xf>
    <xf numFmtId="164" fontId="8" fillId="6" borderId="5" xfId="3" applyNumberFormat="1" applyFont="1" applyFill="1" applyBorder="1" applyAlignment="1">
      <alignment horizontal="center"/>
    </xf>
    <xf numFmtId="164" fontId="8" fillId="6" borderId="0" xfId="3" applyNumberFormat="1" applyFont="1" applyFill="1" applyBorder="1" applyAlignment="1">
      <alignment horizontal="center"/>
    </xf>
    <xf numFmtId="165" fontId="8" fillId="6" borderId="0" xfId="3" applyNumberFormat="1" applyFont="1" applyFill="1" applyBorder="1" applyAlignment="1">
      <alignment horizontal="center"/>
    </xf>
    <xf numFmtId="3" fontId="8" fillId="6" borderId="0" xfId="3" applyNumberFormat="1" applyFont="1" applyFill="1" applyBorder="1" applyAlignment="1">
      <alignment horizontal="center"/>
    </xf>
    <xf numFmtId="3" fontId="8" fillId="6" borderId="10" xfId="3" applyNumberFormat="1" applyFont="1" applyFill="1" applyBorder="1" applyAlignment="1">
      <alignment horizontal="center"/>
    </xf>
    <xf numFmtId="164" fontId="8" fillId="6" borderId="5" xfId="3" applyNumberFormat="1" applyFont="1" applyFill="1" applyBorder="1" applyAlignment="1">
      <alignment horizontal="center" vertical="center"/>
    </xf>
    <xf numFmtId="164" fontId="8" fillId="6" borderId="0" xfId="3" applyNumberFormat="1" applyFont="1" applyFill="1" applyBorder="1" applyAlignment="1">
      <alignment horizontal="center" vertical="center"/>
    </xf>
    <xf numFmtId="166" fontId="8" fillId="6" borderId="6" xfId="3" applyNumberFormat="1" applyFont="1" applyFill="1" applyBorder="1" applyAlignment="1">
      <alignment horizontal="center"/>
    </xf>
    <xf numFmtId="166" fontId="8" fillId="6" borderId="0" xfId="3" applyNumberFormat="1" applyFont="1" applyFill="1" applyBorder="1" applyAlignment="1">
      <alignment horizontal="center"/>
    </xf>
    <xf numFmtId="165" fontId="8" fillId="6" borderId="7" xfId="3" applyNumberFormat="1" applyFont="1" applyFill="1" applyBorder="1" applyAlignment="1">
      <alignment horizontal="center"/>
    </xf>
    <xf numFmtId="166" fontId="8" fillId="6" borderId="7" xfId="3" applyNumberFormat="1" applyFont="1" applyFill="1" applyBorder="1" applyAlignment="1">
      <alignment horizontal="center"/>
    </xf>
    <xf numFmtId="166" fontId="8" fillId="6" borderId="8" xfId="3" applyNumberFormat="1" applyFont="1" applyFill="1" applyBorder="1" applyAlignment="1">
      <alignment horizontal="center"/>
    </xf>
    <xf numFmtId="166" fontId="8" fillId="6" borderId="10" xfId="3" applyNumberFormat="1" applyFont="1" applyFill="1" applyBorder="1" applyAlignment="1">
      <alignment horizontal="center"/>
    </xf>
    <xf numFmtId="166" fontId="8" fillId="6" borderId="9" xfId="3" applyNumberFormat="1" applyFont="1" applyFill="1" applyBorder="1" applyAlignment="1">
      <alignment horizontal="center"/>
    </xf>
    <xf numFmtId="164" fontId="8" fillId="6" borderId="0" xfId="2" applyNumberFormat="1" applyFont="1" applyFill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 wrapText="1"/>
    </xf>
    <xf numFmtId="1" fontId="11" fillId="5" borderId="11" xfId="3" applyNumberFormat="1" applyFont="1" applyFill="1" applyBorder="1" applyAlignment="1">
      <alignment horizontal="center" vertical="center"/>
    </xf>
    <xf numFmtId="166" fontId="11" fillId="5" borderId="12" xfId="3" applyNumberFormat="1" applyFont="1" applyFill="1" applyBorder="1" applyAlignment="1">
      <alignment horizontal="center" vertical="center"/>
    </xf>
    <xf numFmtId="166" fontId="11" fillId="2" borderId="12" xfId="3" applyNumberFormat="1" applyFont="1" applyFill="1" applyBorder="1" applyAlignment="1">
      <alignment horizontal="center" vertical="center"/>
    </xf>
    <xf numFmtId="166" fontId="11" fillId="2" borderId="13" xfId="3" applyNumberFormat="1" applyFont="1" applyFill="1" applyBorder="1" applyAlignment="1">
      <alignment horizontal="center" vertical="center"/>
    </xf>
    <xf numFmtId="165" fontId="10" fillId="7" borderId="4" xfId="0" applyNumberFormat="1" applyFont="1" applyFill="1" applyBorder="1" applyAlignment="1" applyProtection="1">
      <alignment horizontal="center" vertical="center" wrapText="1"/>
      <protection locked="0"/>
    </xf>
    <xf numFmtId="9" fontId="10" fillId="7" borderId="9" xfId="1" applyFont="1" applyFill="1" applyBorder="1" applyAlignment="1" applyProtection="1">
      <alignment horizontal="center" vertical="center" wrapText="1"/>
      <protection locked="0"/>
    </xf>
    <xf numFmtId="0" fontId="10" fillId="7" borderId="2" xfId="2" applyFont="1" applyFill="1" applyBorder="1" applyProtection="1">
      <protection locked="0"/>
    </xf>
    <xf numFmtId="166" fontId="11" fillId="7" borderId="2" xfId="2" applyNumberFormat="1" applyFont="1" applyFill="1" applyBorder="1" applyAlignment="1" applyProtection="1">
      <alignment horizontal="center"/>
      <protection locked="0"/>
    </xf>
    <xf numFmtId="0" fontId="11" fillId="7" borderId="4" xfId="3" applyNumberFormat="1" applyFont="1" applyFill="1" applyBorder="1" applyAlignment="1" applyProtection="1">
      <alignment horizontal="center"/>
      <protection locked="0"/>
    </xf>
    <xf numFmtId="3" fontId="8" fillId="7" borderId="6" xfId="3" applyNumberFormat="1" applyFont="1" applyFill="1" applyBorder="1" applyAlignment="1" applyProtection="1">
      <alignment horizontal="center"/>
      <protection locked="0"/>
    </xf>
    <xf numFmtId="0" fontId="8" fillId="7" borderId="0" xfId="3" applyNumberFormat="1" applyFont="1" applyFill="1" applyBorder="1" applyAlignment="1" applyProtection="1">
      <alignment horizontal="center"/>
      <protection locked="0"/>
    </xf>
    <xf numFmtId="3" fontId="8" fillId="7" borderId="6" xfId="3" applyNumberFormat="1" applyFont="1" applyFill="1" applyBorder="1" applyAlignment="1" applyProtection="1">
      <alignment horizontal="center" vertical="center"/>
      <protection locked="0"/>
    </xf>
    <xf numFmtId="0" fontId="8" fillId="7" borderId="0" xfId="3" applyNumberFormat="1" applyFont="1" applyFill="1" applyBorder="1" applyAlignment="1" applyProtection="1">
      <alignment horizontal="center" vertical="center"/>
      <protection locked="0"/>
    </xf>
    <xf numFmtId="3" fontId="8" fillId="7" borderId="8" xfId="3" applyNumberFormat="1" applyFont="1" applyFill="1" applyBorder="1" applyAlignment="1" applyProtection="1">
      <alignment horizontal="center" vertical="center"/>
      <protection locked="0"/>
    </xf>
    <xf numFmtId="0" fontId="8" fillId="7" borderId="10" xfId="3" applyNumberFormat="1" applyFont="1" applyFill="1" applyBorder="1" applyAlignment="1" applyProtection="1">
      <alignment horizontal="center" vertical="center"/>
      <protection locked="0"/>
    </xf>
    <xf numFmtId="166" fontId="11" fillId="7" borderId="1" xfId="2" applyNumberFormat="1" applyFont="1" applyFill="1" applyBorder="1" applyAlignment="1" applyProtection="1">
      <alignment horizontal="center"/>
      <protection locked="0"/>
    </xf>
    <xf numFmtId="0" fontId="10" fillId="7" borderId="7" xfId="0" applyFont="1" applyFill="1" applyBorder="1" applyAlignment="1" applyProtection="1">
      <alignment horizontal="center" vertical="center" wrapText="1"/>
      <protection locked="0"/>
    </xf>
    <xf numFmtId="165" fontId="11" fillId="2" borderId="1" xfId="3" applyNumberFormat="1" applyFont="1" applyFill="1" applyBorder="1" applyAlignment="1">
      <alignment horizontal="center"/>
    </xf>
    <xf numFmtId="9" fontId="10" fillId="7" borderId="7" xfId="1" applyFont="1" applyFill="1" applyBorder="1" applyAlignment="1" applyProtection="1">
      <alignment horizontal="center" vertical="center" wrapText="1"/>
      <protection locked="0"/>
    </xf>
    <xf numFmtId="3" fontId="8" fillId="7" borderId="3" xfId="3" applyNumberFormat="1" applyFont="1" applyFill="1" applyBorder="1" applyAlignment="1" applyProtection="1">
      <alignment horizontal="center"/>
      <protection locked="0"/>
    </xf>
    <xf numFmtId="0" fontId="8" fillId="7" borderId="5" xfId="3" applyNumberFormat="1" applyFont="1" applyFill="1" applyBorder="1" applyAlignment="1" applyProtection="1">
      <alignment horizontal="center"/>
      <protection locked="0"/>
    </xf>
    <xf numFmtId="0" fontId="8" fillId="0" borderId="4" xfId="3" applyNumberFormat="1" applyFont="1" applyBorder="1" applyAlignment="1">
      <alignment horizontal="center"/>
    </xf>
    <xf numFmtId="0" fontId="8" fillId="6" borderId="4" xfId="3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4" applyFont="1" applyAlignment="1">
      <alignment horizontal="center" vertical="center" wrapText="1"/>
    </xf>
    <xf numFmtId="166" fontId="16" fillId="0" borderId="0" xfId="4" applyNumberFormat="1" applyFont="1" applyAlignment="1">
      <alignment horizontal="center" vertical="center" wrapText="1"/>
    </xf>
    <xf numFmtId="166" fontId="17" fillId="0" borderId="0" xfId="4" applyNumberFormat="1" applyFont="1" applyAlignment="1">
      <alignment horizontal="center" vertical="center" wrapText="1"/>
    </xf>
    <xf numFmtId="2" fontId="1" fillId="0" borderId="0" xfId="4" applyNumberFormat="1" applyAlignment="1">
      <alignment horizontal="right" vertical="center"/>
    </xf>
    <xf numFmtId="0" fontId="3" fillId="0" borderId="0" xfId="0" applyFont="1" applyAlignment="1">
      <alignment horizontal="center"/>
    </xf>
    <xf numFmtId="0" fontId="18" fillId="0" borderId="0" xfId="4" applyFont="1" applyAlignment="1">
      <alignment horizontal="center" vertical="center" wrapText="1"/>
    </xf>
    <xf numFmtId="0" fontId="8" fillId="0" borderId="0" xfId="3" applyNumberFormat="1" applyFont="1" applyFill="1" applyBorder="1" applyAlignment="1" applyProtection="1">
      <alignment horizontal="center"/>
    </xf>
    <xf numFmtId="0" fontId="8" fillId="0" borderId="10" xfId="3" applyNumberFormat="1" applyFont="1" applyFill="1" applyBorder="1" applyAlignment="1" applyProtection="1">
      <alignment horizontal="center"/>
    </xf>
    <xf numFmtId="0" fontId="8" fillId="5" borderId="0" xfId="3" applyNumberFormat="1" applyFont="1" applyFill="1" applyBorder="1" applyAlignment="1" applyProtection="1">
      <alignment horizontal="center"/>
    </xf>
    <xf numFmtId="0" fontId="6" fillId="0" borderId="0" xfId="2" applyFont="1" applyAlignment="1">
      <alignment horizontal="left" vertical="center"/>
    </xf>
    <xf numFmtId="0" fontId="13" fillId="0" borderId="0" xfId="0" applyFont="1" applyAlignment="1">
      <alignment horizontal="center"/>
    </xf>
    <xf numFmtId="0" fontId="11" fillId="5" borderId="0" xfId="2" applyFont="1" applyFill="1" applyAlignment="1">
      <alignment horizontal="center" vertical="center"/>
    </xf>
    <xf numFmtId="0" fontId="12" fillId="3" borderId="0" xfId="0" applyFont="1" applyFill="1" applyAlignment="1">
      <alignment horizontal="center" wrapText="1"/>
    </xf>
    <xf numFmtId="0" fontId="11" fillId="2" borderId="0" xfId="2" applyFont="1" applyFill="1" applyAlignment="1">
      <alignment horizontal="center" vertical="center"/>
    </xf>
  </cellXfs>
  <cellStyles count="5">
    <cellStyle name="Normal" xfId="0" builtinId="0"/>
    <cellStyle name="Normal 2" xfId="2" xr:uid="{99E8D6FB-AB8D-4554-9353-33816693AF8D}"/>
    <cellStyle name="Normal 3" xfId="4" xr:uid="{C6F93EDD-7092-4C90-B708-FB0A6946EDFC}"/>
    <cellStyle name="Per cent" xfId="1" builtinId="5"/>
    <cellStyle name="Percent 2" xfId="3" xr:uid="{B2FA7DB2-4567-416F-B2B8-89C7E03B412E}"/>
  </cellStyles>
  <dxfs count="0"/>
  <tableStyles count="0" defaultTableStyle="TableStyleMedium2" defaultPivotStyle="PivotStyleLight16"/>
  <colors>
    <mruColors>
      <color rgb="FFFFFF99"/>
      <color rgb="FFFFFFD1"/>
      <color rgb="FFAC08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26458</xdr:colOff>
      <xdr:row>4</xdr:row>
      <xdr:rowOff>153458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DFCD40-9AC1-4154-A4FE-47888653B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0625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37042</xdr:colOff>
      <xdr:row>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62F013-B145-40E9-9B56-641733BB6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0625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3DB83-F331-48E7-BC95-C77EB8411283}">
  <sheetPr>
    <tabColor theme="4"/>
  </sheetPr>
  <dimension ref="A2:Y55"/>
  <sheetViews>
    <sheetView showGridLines="0" topLeftCell="C1" zoomScale="60" zoomScaleNormal="60" workbookViewId="0">
      <selection activeCell="D8" sqref="D8"/>
    </sheetView>
  </sheetViews>
  <sheetFormatPr defaultColWidth="7.625" defaultRowHeight="16.5"/>
  <cols>
    <col min="1" max="2" width="7.625" style="5"/>
    <col min="3" max="3" width="59.875" style="5" customWidth="1"/>
    <col min="4" max="4" width="10.625" style="5" customWidth="1"/>
    <col min="5" max="5" width="2" style="5" customWidth="1"/>
    <col min="6" max="6" width="43.625" style="4" bestFit="1" customWidth="1"/>
    <col min="7" max="7" width="12.625" style="4" customWidth="1"/>
    <col min="8" max="8" width="14.125" style="4" customWidth="1"/>
    <col min="9" max="9" width="2.125" style="5" customWidth="1"/>
    <col min="10" max="12" width="12.75" style="4" customWidth="1"/>
    <col min="13" max="13" width="2.125" style="5" customWidth="1"/>
    <col min="14" max="15" width="10.75" style="6" customWidth="1"/>
    <col min="16" max="16" width="12.375" style="6" customWidth="1"/>
    <col min="17" max="17" width="10.75" style="7" customWidth="1"/>
    <col min="18" max="18" width="2.125" style="5" customWidth="1"/>
    <col min="19" max="19" width="11.75" style="8" customWidth="1"/>
    <col min="20" max="16384" width="7.625" style="5"/>
  </cols>
  <sheetData>
    <row r="2" spans="3:21" ht="15.75" customHeight="1">
      <c r="C2" s="118" t="s">
        <v>0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3:21" ht="15.75" customHeight="1"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3:21" ht="33.75" customHeight="1"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3:21" ht="17.25" customHeight="1">
      <c r="C5" s="9" t="s">
        <v>1</v>
      </c>
      <c r="D5" s="10"/>
      <c r="E5" s="10"/>
      <c r="F5" s="10"/>
    </row>
    <row r="7" spans="3:21">
      <c r="C7" s="11" t="s">
        <v>2</v>
      </c>
      <c r="D7" s="89">
        <v>20</v>
      </c>
    </row>
    <row r="8" spans="3:21">
      <c r="C8" s="84" t="s">
        <v>3</v>
      </c>
      <c r="D8" s="103"/>
    </row>
    <row r="9" spans="3:21">
      <c r="C9" s="12"/>
      <c r="D9" s="90"/>
    </row>
    <row r="11" spans="3:21" s="14" customFormat="1" ht="22.15" customHeight="1">
      <c r="C11" s="13"/>
      <c r="D11" s="13"/>
      <c r="F11" s="120" t="s">
        <v>4</v>
      </c>
      <c r="G11" s="120"/>
      <c r="H11" s="120"/>
      <c r="J11" s="122" t="s">
        <v>5</v>
      </c>
      <c r="K11" s="122"/>
      <c r="L11" s="122"/>
      <c r="N11" s="120" t="s">
        <v>6</v>
      </c>
      <c r="O11" s="120"/>
      <c r="P11" s="120"/>
      <c r="Q11" s="120"/>
      <c r="S11" s="15" t="s">
        <v>7</v>
      </c>
    </row>
    <row r="12" spans="3:21" ht="6.6" customHeight="1">
      <c r="F12" s="16"/>
      <c r="G12" s="16"/>
      <c r="H12" s="16"/>
      <c r="I12" s="14"/>
      <c r="J12" s="16"/>
      <c r="K12" s="16"/>
      <c r="L12" s="16"/>
      <c r="M12" s="14"/>
      <c r="N12" s="17"/>
      <c r="O12" s="17"/>
      <c r="P12" s="17"/>
      <c r="Q12" s="18"/>
      <c r="R12" s="14"/>
      <c r="S12" s="19"/>
    </row>
    <row r="13" spans="3:21" ht="40.5" customHeight="1">
      <c r="C13" s="1" t="s">
        <v>8</v>
      </c>
      <c r="D13" s="1" t="s">
        <v>9</v>
      </c>
      <c r="F13" s="20" t="s">
        <v>10</v>
      </c>
      <c r="G13" s="21" t="s">
        <v>11</v>
      </c>
      <c r="H13" s="21" t="s">
        <v>12</v>
      </c>
      <c r="I13" s="14"/>
      <c r="J13" s="21" t="s">
        <v>13</v>
      </c>
      <c r="K13" s="21" t="s">
        <v>14</v>
      </c>
      <c r="L13" s="21" t="s">
        <v>15</v>
      </c>
      <c r="M13" s="14"/>
      <c r="N13" s="21" t="s">
        <v>16</v>
      </c>
      <c r="O13" s="46" t="s">
        <v>17</v>
      </c>
      <c r="P13" s="46" t="s">
        <v>18</v>
      </c>
      <c r="Q13" s="21" t="s">
        <v>19</v>
      </c>
      <c r="R13" s="14"/>
      <c r="S13" s="21" t="s">
        <v>16</v>
      </c>
    </row>
    <row r="14" spans="3:21" ht="6.6" customHeight="1">
      <c r="F14" s="16"/>
      <c r="G14" s="16"/>
      <c r="H14" s="16"/>
      <c r="I14" s="14"/>
      <c r="J14" s="16"/>
      <c r="K14" s="16"/>
      <c r="L14" s="16"/>
      <c r="M14" s="14"/>
      <c r="N14" s="17"/>
      <c r="O14" s="17"/>
      <c r="P14" s="17"/>
      <c r="Q14" s="18"/>
      <c r="R14" s="14"/>
      <c r="S14" s="22"/>
    </row>
    <row r="15" spans="3:21" s="14" customFormat="1">
      <c r="C15" s="91" t="s">
        <v>20</v>
      </c>
      <c r="D15" s="92">
        <v>60</v>
      </c>
      <c r="F15" s="23"/>
      <c r="G15" s="24"/>
      <c r="H15" s="93">
        <v>45</v>
      </c>
      <c r="J15" s="48">
        <f>D15-N15-S15</f>
        <v>42.703433333333336</v>
      </c>
      <c r="K15" s="102">
        <f>IFERROR((J15/H15)*60,"")</f>
        <v>56.937911111111113</v>
      </c>
      <c r="L15" s="53">
        <f>IFERROR(J15/D15,"")</f>
        <v>0.71172388888888893</v>
      </c>
      <c r="N15" s="49">
        <f>SUM(N16:N26)</f>
        <v>2.2965666666666662</v>
      </c>
      <c r="O15" s="25"/>
      <c r="P15" s="25"/>
      <c r="Q15" s="50"/>
      <c r="S15" s="26">
        <f>$D$7/60*H15</f>
        <v>15</v>
      </c>
      <c r="T15" s="27"/>
      <c r="U15" s="27"/>
    </row>
    <row r="16" spans="3:21">
      <c r="C16" s="28"/>
      <c r="D16" s="28"/>
      <c r="F16" s="94" t="s">
        <v>21</v>
      </c>
      <c r="G16" s="115">
        <f>_xlfn.IFNA(_xlfn.XLOOKUP(F16,Pricing!A:A,Pricing!D:D)," ")</f>
        <v>0.75</v>
      </c>
      <c r="H16" s="29">
        <v>20</v>
      </c>
      <c r="J16" s="30"/>
      <c r="K16" s="36"/>
      <c r="L16" s="36"/>
      <c r="N16" s="31">
        <f t="shared" ref="N16:N26" si="0">IFERROR(Q16/P16*G16,"")</f>
        <v>0.94949999999999979</v>
      </c>
      <c r="O16" s="37">
        <f>_xlfn.IFNA(VLOOKUP(F16,Pricing!A:C,2,0),"")</f>
        <v>18.989999999999998</v>
      </c>
      <c r="P16" s="32">
        <f>_xlfn.IFNA(VLOOKUP(F16,Pricing!A:C,3,0),"")</f>
        <v>15</v>
      </c>
      <c r="Q16" s="51">
        <f>IFERROR(O16*(1-$D$8),"")</f>
        <v>18.989999999999998</v>
      </c>
      <c r="S16" s="35"/>
    </row>
    <row r="17" spans="3:21">
      <c r="F17" s="94" t="s">
        <v>22</v>
      </c>
      <c r="G17" s="115">
        <f>_xlfn.IFNA(_xlfn.XLOOKUP(F17,Pricing!A:A,Pricing!D:D)," ")</f>
        <v>0.75</v>
      </c>
      <c r="H17" s="29">
        <v>10</v>
      </c>
      <c r="J17" s="36"/>
      <c r="K17" s="36"/>
      <c r="L17" s="36"/>
      <c r="N17" s="31">
        <f t="shared" si="0"/>
        <v>1.095</v>
      </c>
      <c r="O17" s="37">
        <f>_xlfn.IFNA(VLOOKUP(F17,Pricing!A:C,2,0),"")</f>
        <v>21.9</v>
      </c>
      <c r="P17" s="32">
        <f>_xlfn.IFNA(VLOOKUP(F17,Pricing!A:C,3,0),"")</f>
        <v>15</v>
      </c>
      <c r="Q17" s="51">
        <f t="shared" ref="Q17:Q26" si="1">IFERROR(O17*(1-$D$8),"")</f>
        <v>21.9</v>
      </c>
      <c r="S17" s="38"/>
    </row>
    <row r="18" spans="3:21">
      <c r="F18" s="94" t="s">
        <v>23</v>
      </c>
      <c r="G18" s="115">
        <f>_xlfn.IFNA(_xlfn.XLOOKUP(F18,Pricing!A:A,Pricing!D:D)," ")</f>
        <v>0.19</v>
      </c>
      <c r="H18" s="29">
        <v>5</v>
      </c>
      <c r="J18" s="36"/>
      <c r="K18" s="36"/>
      <c r="L18" s="33"/>
      <c r="N18" s="31">
        <f t="shared" si="0"/>
        <v>0.25206666666666666</v>
      </c>
      <c r="O18" s="37">
        <f>_xlfn.IFNA(VLOOKUP(F18,Pricing!A:C,2,0),"")</f>
        <v>19.899999999999999</v>
      </c>
      <c r="P18" s="32">
        <f>_xlfn.IFNA(VLOOKUP(F18,Pricing!A:C,3,0),"")</f>
        <v>15</v>
      </c>
      <c r="Q18" s="51">
        <f t="shared" si="1"/>
        <v>19.899999999999999</v>
      </c>
      <c r="S18" s="38"/>
    </row>
    <row r="19" spans="3:21">
      <c r="F19" s="94"/>
      <c r="G19" s="115">
        <f>_xlfn.IFNA(_xlfn.XLOOKUP(F19,Pricing!A:A,Pricing!D:D)," ")</f>
        <v>0</v>
      </c>
      <c r="H19" s="29"/>
      <c r="J19" s="36"/>
      <c r="K19" s="36"/>
      <c r="L19" s="36"/>
      <c r="N19" s="31" t="str">
        <f t="shared" si="0"/>
        <v/>
      </c>
      <c r="O19" s="37" t="str">
        <f>_xlfn.IFNA(VLOOKUP(F19,Pricing!A:C,2,0),"")</f>
        <v/>
      </c>
      <c r="P19" s="32" t="str">
        <f>_xlfn.IFNA(VLOOKUP(F19,Pricing!A:C,3,0),"")</f>
        <v/>
      </c>
      <c r="Q19" s="51" t="str">
        <f t="shared" si="1"/>
        <v/>
      </c>
      <c r="S19" s="38"/>
    </row>
    <row r="20" spans="3:21">
      <c r="F20" s="94"/>
      <c r="G20" s="115">
        <f>_xlfn.IFNA(_xlfn.XLOOKUP(F20,Pricing!A:A,Pricing!D:D)," ")</f>
        <v>0</v>
      </c>
      <c r="H20" s="29"/>
      <c r="J20" s="36"/>
      <c r="K20" s="36"/>
      <c r="L20" s="36"/>
      <c r="N20" s="31" t="str">
        <f t="shared" si="0"/>
        <v/>
      </c>
      <c r="O20" s="37" t="str">
        <f>_xlfn.IFNA(VLOOKUP(F20,Pricing!A:C,2,0),"")</f>
        <v/>
      </c>
      <c r="P20" s="32" t="str">
        <f>_xlfn.IFNA(VLOOKUP(F20,Pricing!A:C,3,0),"")</f>
        <v/>
      </c>
      <c r="Q20" s="51" t="str">
        <f t="shared" si="1"/>
        <v/>
      </c>
      <c r="S20" s="38"/>
    </row>
    <row r="21" spans="3:21">
      <c r="F21" s="94"/>
      <c r="G21" s="115">
        <f>_xlfn.IFNA(_xlfn.XLOOKUP(F21,Pricing!A:A,Pricing!D:D)," ")</f>
        <v>0</v>
      </c>
      <c r="H21" s="29"/>
      <c r="J21" s="36"/>
      <c r="K21" s="36"/>
      <c r="L21" s="36"/>
      <c r="N21" s="31" t="str">
        <f t="shared" si="0"/>
        <v/>
      </c>
      <c r="O21" s="37" t="str">
        <f>_xlfn.IFNA(VLOOKUP(F21,Pricing!A:C,2,0),"")</f>
        <v/>
      </c>
      <c r="P21" s="32" t="str">
        <f>_xlfn.IFNA(VLOOKUP(F21,Pricing!A:C,3,0),"")</f>
        <v/>
      </c>
      <c r="Q21" s="51" t="str">
        <f t="shared" si="1"/>
        <v/>
      </c>
      <c r="S21" s="38"/>
    </row>
    <row r="22" spans="3:21">
      <c r="F22" s="94"/>
      <c r="G22" s="115">
        <f>_xlfn.IFNA(_xlfn.XLOOKUP(F22,Pricing!A:A,Pricing!D:D)," ")</f>
        <v>0</v>
      </c>
      <c r="H22" s="29"/>
      <c r="J22" s="36"/>
      <c r="K22" s="36"/>
      <c r="L22" s="36"/>
      <c r="N22" s="31" t="str">
        <f t="shared" si="0"/>
        <v/>
      </c>
      <c r="O22" s="37" t="str">
        <f>_xlfn.IFNA(VLOOKUP(F22,Pricing!A:C,2,0),"")</f>
        <v/>
      </c>
      <c r="P22" s="32" t="str">
        <f>_xlfn.IFNA(VLOOKUP(F22,Pricing!A:C,3,0),"")</f>
        <v/>
      </c>
      <c r="Q22" s="51" t="str">
        <f t="shared" si="1"/>
        <v/>
      </c>
      <c r="S22" s="38"/>
    </row>
    <row r="23" spans="3:21">
      <c r="F23" s="94"/>
      <c r="G23" s="116">
        <f>_xlfn.IFNA(_xlfn.XLOOKUP(F23,Pricing!A:A,Pricing!D:D)," ")</f>
        <v>0</v>
      </c>
      <c r="H23" s="29"/>
      <c r="J23" s="36"/>
      <c r="K23" s="36"/>
      <c r="L23" s="36"/>
      <c r="N23" s="31" t="str">
        <f t="shared" si="0"/>
        <v/>
      </c>
      <c r="O23" s="37" t="str">
        <f>_xlfn.IFNA(VLOOKUP(F23,Pricing!A:C,2,0),"")</f>
        <v/>
      </c>
      <c r="P23" s="32" t="str">
        <f>_xlfn.IFNA(VLOOKUP(F23,Pricing!A:C,3,0),"")</f>
        <v/>
      </c>
      <c r="Q23" s="51" t="str">
        <f t="shared" si="1"/>
        <v/>
      </c>
      <c r="S23" s="38"/>
    </row>
    <row r="24" spans="3:21">
      <c r="F24" s="104"/>
      <c r="G24" s="115" t="str" cm="1">
        <f t="array" ref="G24">_xlfn.IFNA(VLOOKUP(F24,Pricing!A:A,Pricing!D:D)," ")</f>
        <v xml:space="preserve"> </v>
      </c>
      <c r="H24" s="106"/>
      <c r="J24" s="36"/>
      <c r="K24" s="36"/>
      <c r="L24" s="36"/>
      <c r="N24" s="31" t="str">
        <f t="shared" si="0"/>
        <v/>
      </c>
      <c r="O24" s="37" t="str">
        <f>_xlfn.IFNA(VLOOKUP(F24,Pricing!A:C,2,0),"")</f>
        <v/>
      </c>
      <c r="P24" s="32" t="str">
        <f>_xlfn.IFNA(VLOOKUP(F24,Pricing!A:C,3,0),"")</f>
        <v/>
      </c>
      <c r="Q24" s="51" t="str">
        <f t="shared" si="1"/>
        <v/>
      </c>
      <c r="S24" s="38"/>
    </row>
    <row r="25" spans="3:21">
      <c r="F25" s="96"/>
      <c r="G25" s="115" t="str" cm="1">
        <f t="array" ref="G25">_xlfn.IFNA(VLOOKUP(F25,Pricing!A:A,Pricing!D:D)," ")</f>
        <v xml:space="preserve"> </v>
      </c>
      <c r="H25" s="39"/>
      <c r="J25" s="36"/>
      <c r="K25" s="36"/>
      <c r="L25" s="36"/>
      <c r="N25" s="31" t="str">
        <f t="shared" si="0"/>
        <v/>
      </c>
      <c r="O25" s="37" t="str">
        <f>_xlfn.IFNA(VLOOKUP(F25,Pricing!A:C,2,0),"")</f>
        <v/>
      </c>
      <c r="P25" s="32" t="str">
        <f>_xlfn.IFNA(VLOOKUP(F25,Pricing!A:C,3,0),"")</f>
        <v/>
      </c>
      <c r="Q25" s="51" t="str">
        <f t="shared" si="1"/>
        <v/>
      </c>
      <c r="S25" s="38"/>
    </row>
    <row r="26" spans="3:21">
      <c r="F26" s="98"/>
      <c r="G26" s="116" t="str" cm="1">
        <f t="array" ref="G26">_xlfn.IFNA(VLOOKUP(F26,Pricing!A:A,Pricing!D:D)," ")</f>
        <v xml:space="preserve"> </v>
      </c>
      <c r="H26" s="40"/>
      <c r="J26" s="36"/>
      <c r="K26" s="36"/>
      <c r="L26" s="36"/>
      <c r="N26" s="41" t="str">
        <f t="shared" si="0"/>
        <v/>
      </c>
      <c r="O26" s="43" t="str">
        <f>_xlfn.IFNA(VLOOKUP(F26,Pricing!A:C,2,0),"")</f>
        <v/>
      </c>
      <c r="P26" s="42" t="str">
        <f>_xlfn.IFNA(VLOOKUP(F26,Pricing!A:C,3,0),"")</f>
        <v/>
      </c>
      <c r="Q26" s="51" t="str">
        <f t="shared" si="1"/>
        <v/>
      </c>
      <c r="S26" s="38"/>
    </row>
    <row r="27" spans="3:21" ht="6.6" customHeight="1">
      <c r="G27" s="116" t="str" cm="1">
        <f t="array" ref="G27">_xlfn.IFNA(VLOOKUP(F27,Pricing!A:A,Pricing!D:D)," ")</f>
        <v xml:space="preserve"> </v>
      </c>
      <c r="Q27" s="4"/>
      <c r="S27" s="45"/>
    </row>
    <row r="28" spans="3:21" s="14" customFormat="1">
      <c r="C28" s="91"/>
      <c r="D28" s="92"/>
      <c r="F28" s="23"/>
      <c r="G28" s="117" t="str" cm="1">
        <f t="array" ref="G28">_xlfn.IFNA(VLOOKUP(F28,Pricing!A:A,Pricing!D:D)," ")</f>
        <v xml:space="preserve"> </v>
      </c>
      <c r="H28" s="93"/>
      <c r="J28" s="48">
        <f>D28-N28-S28</f>
        <v>0</v>
      </c>
      <c r="K28" s="102" t="str">
        <f>IFERROR((J28/H28)*60,"")</f>
        <v/>
      </c>
      <c r="L28" s="53" t="str">
        <f>IFERROR(J28/D28,"")</f>
        <v/>
      </c>
      <c r="N28" s="49">
        <f>SUM(N29:N39)</f>
        <v>0</v>
      </c>
      <c r="O28" s="25"/>
      <c r="P28" s="25"/>
      <c r="Q28" s="50"/>
      <c r="S28" s="26">
        <f>$D$7/60*H28</f>
        <v>0</v>
      </c>
      <c r="T28" s="27"/>
      <c r="U28" s="27"/>
    </row>
    <row r="29" spans="3:21">
      <c r="C29" s="28"/>
      <c r="D29" s="28"/>
      <c r="F29" s="94"/>
      <c r="G29" s="115" t="str" cm="1">
        <f t="array" ref="G29">_xlfn.IFNA(VLOOKUP(F29,Pricing!A:A,Pricing!D:D)," ")</f>
        <v xml:space="preserve"> </v>
      </c>
      <c r="H29" s="29"/>
      <c r="J29" s="30"/>
      <c r="K29" s="36"/>
      <c r="L29" s="36"/>
      <c r="N29" s="31" t="str">
        <f t="shared" ref="N29:N39" si="2">IFERROR(Q29/P29*G29,"")</f>
        <v/>
      </c>
      <c r="O29" s="37" t="str">
        <f>_xlfn.IFNA(VLOOKUP(F29,Pricing!A:C,2,0),"")</f>
        <v/>
      </c>
      <c r="P29" s="32" t="str">
        <f>_xlfn.IFNA(VLOOKUP(F29,Pricing!A:C,3,0),"")</f>
        <v/>
      </c>
      <c r="Q29" s="51" t="str">
        <f>IFERROR(O29*(1-$D$8),"")</f>
        <v/>
      </c>
      <c r="S29" s="35"/>
    </row>
    <row r="30" spans="3:21">
      <c r="F30" s="94"/>
      <c r="G30" s="115" t="str" cm="1">
        <f t="array" ref="G30">_xlfn.IFNA(VLOOKUP(F30,Pricing!A:A,Pricing!D:D)," ")</f>
        <v xml:space="preserve"> </v>
      </c>
      <c r="H30" s="29"/>
      <c r="J30" s="36"/>
      <c r="K30" s="36"/>
      <c r="L30" s="36"/>
      <c r="N30" s="31" t="str">
        <f t="shared" si="2"/>
        <v/>
      </c>
      <c r="O30" s="37" t="str">
        <f>_xlfn.IFNA(VLOOKUP(F30,Pricing!A:C,2,0),"")</f>
        <v/>
      </c>
      <c r="P30" s="32" t="str">
        <f>_xlfn.IFNA(VLOOKUP(F30,Pricing!A:C,3,0),"")</f>
        <v/>
      </c>
      <c r="Q30" s="34" t="str">
        <f t="shared" ref="Q30:Q36" si="3">IFERROR(O30*(1-$D$8),"")</f>
        <v/>
      </c>
      <c r="S30" s="38"/>
    </row>
    <row r="31" spans="3:21">
      <c r="F31" s="94"/>
      <c r="G31" s="115" t="str" cm="1">
        <f t="array" ref="G31">_xlfn.IFNA(VLOOKUP(F31,Pricing!A:A,Pricing!D:D)," ")</f>
        <v xml:space="preserve"> </v>
      </c>
      <c r="H31" s="29"/>
      <c r="J31" s="36"/>
      <c r="K31" s="36"/>
      <c r="L31" s="33"/>
      <c r="N31" s="31" t="str">
        <f t="shared" si="2"/>
        <v/>
      </c>
      <c r="O31" s="37" t="str">
        <f>_xlfn.IFNA(VLOOKUP(F31,Pricing!A:C,2,0),"")</f>
        <v/>
      </c>
      <c r="P31" s="32" t="str">
        <f>_xlfn.IFNA(VLOOKUP(F31,Pricing!A:C,3,0),"")</f>
        <v/>
      </c>
      <c r="Q31" s="34" t="str">
        <f t="shared" si="3"/>
        <v/>
      </c>
      <c r="S31" s="38"/>
    </row>
    <row r="32" spans="3:21">
      <c r="F32" s="94"/>
      <c r="G32" s="115" t="str" cm="1">
        <f t="array" ref="G32">_xlfn.IFNA(VLOOKUP(F32,Pricing!A:A,Pricing!D:D)," ")</f>
        <v xml:space="preserve"> </v>
      </c>
      <c r="H32" s="29"/>
      <c r="J32" s="36"/>
      <c r="K32" s="36"/>
      <c r="L32" s="36"/>
      <c r="N32" s="31" t="str">
        <f t="shared" si="2"/>
        <v/>
      </c>
      <c r="O32" s="37" t="str">
        <f>_xlfn.IFNA(VLOOKUP(F32,Pricing!A:C,2,0),"")</f>
        <v/>
      </c>
      <c r="P32" s="32" t="str">
        <f>_xlfn.IFNA(VLOOKUP(F32,Pricing!A:C,3,0),"")</f>
        <v/>
      </c>
      <c r="Q32" s="34" t="str">
        <f t="shared" si="3"/>
        <v/>
      </c>
      <c r="S32" s="38"/>
    </row>
    <row r="33" spans="3:25">
      <c r="F33" s="94"/>
      <c r="G33" s="115" t="str" cm="1">
        <f t="array" ref="G33">_xlfn.IFNA(VLOOKUP(F33,Pricing!A:A,Pricing!D:D)," ")</f>
        <v xml:space="preserve"> </v>
      </c>
      <c r="H33" s="29"/>
      <c r="J33" s="36"/>
      <c r="K33" s="36"/>
      <c r="L33" s="36"/>
      <c r="N33" s="31" t="str">
        <f t="shared" si="2"/>
        <v/>
      </c>
      <c r="O33" s="37" t="str">
        <f>_xlfn.IFNA(VLOOKUP(F33,Pricing!A:C,2,0),"")</f>
        <v/>
      </c>
      <c r="P33" s="32" t="str">
        <f>_xlfn.IFNA(VLOOKUP(F33,Pricing!A:C,3,0),"")</f>
        <v/>
      </c>
      <c r="Q33" s="34" t="str">
        <f t="shared" si="3"/>
        <v/>
      </c>
      <c r="S33" s="38"/>
    </row>
    <row r="34" spans="3:25">
      <c r="F34" s="94"/>
      <c r="G34" s="115" t="str" cm="1">
        <f t="array" ref="G34">_xlfn.IFNA(VLOOKUP(F34,Pricing!A:A,Pricing!D:D)," ")</f>
        <v xml:space="preserve"> </v>
      </c>
      <c r="H34" s="29"/>
      <c r="J34" s="36"/>
      <c r="K34" s="36"/>
      <c r="L34" s="36"/>
      <c r="N34" s="31" t="str">
        <f t="shared" si="2"/>
        <v/>
      </c>
      <c r="O34" s="37" t="str">
        <f>_xlfn.IFNA(VLOOKUP(F34,Pricing!A:C,2,0),"")</f>
        <v/>
      </c>
      <c r="P34" s="32" t="str">
        <f>_xlfn.IFNA(VLOOKUP(F34,Pricing!A:C,3,0),"")</f>
        <v/>
      </c>
      <c r="Q34" s="34" t="str">
        <f t="shared" si="3"/>
        <v/>
      </c>
      <c r="S34" s="38"/>
    </row>
    <row r="35" spans="3:25">
      <c r="F35" s="94"/>
      <c r="G35" s="115" t="str" cm="1">
        <f t="array" ref="G35">_xlfn.IFNA(VLOOKUP(F35,Pricing!A:A,Pricing!D:D)," ")</f>
        <v xml:space="preserve"> </v>
      </c>
      <c r="H35" s="29"/>
      <c r="J35" s="36"/>
      <c r="K35" s="36"/>
      <c r="L35" s="36"/>
      <c r="N35" s="31" t="str">
        <f t="shared" si="2"/>
        <v/>
      </c>
      <c r="O35" s="37" t="str">
        <f>_xlfn.IFNA(VLOOKUP(F35,Pricing!A:C,2,0),"")</f>
        <v/>
      </c>
      <c r="P35" s="32" t="str">
        <f>_xlfn.IFNA(VLOOKUP(F35,Pricing!A:C,3,0),"")</f>
        <v/>
      </c>
      <c r="Q35" s="34" t="str">
        <f t="shared" si="3"/>
        <v/>
      </c>
      <c r="S35" s="38"/>
    </row>
    <row r="36" spans="3:25">
      <c r="F36" s="94"/>
      <c r="G36" s="116" t="str" cm="1">
        <f t="array" ref="G36">_xlfn.IFNA(VLOOKUP(F36,Pricing!A:A,Pricing!D:D)," ")</f>
        <v xml:space="preserve"> </v>
      </c>
      <c r="H36" s="29"/>
      <c r="J36" s="36"/>
      <c r="K36" s="36"/>
      <c r="L36" s="36"/>
      <c r="N36" s="31" t="str">
        <f t="shared" si="2"/>
        <v/>
      </c>
      <c r="O36" s="37" t="str">
        <f>_xlfn.IFNA(VLOOKUP(F36,Pricing!A:C,2,0),"")</f>
        <v/>
      </c>
      <c r="P36" s="32" t="str">
        <f>_xlfn.IFNA(VLOOKUP(F36,Pricing!A:C,3,0),"")</f>
        <v/>
      </c>
      <c r="Q36" s="34" t="str">
        <f t="shared" si="3"/>
        <v/>
      </c>
      <c r="S36" s="38"/>
    </row>
    <row r="37" spans="3:25">
      <c r="F37" s="104"/>
      <c r="G37" s="115" t="str" cm="1">
        <f t="array" ref="G37">_xlfn.IFNA(VLOOKUP(F37,Pricing!A:A,Pricing!D:D)," ")</f>
        <v xml:space="preserve"> </v>
      </c>
      <c r="H37" s="106"/>
      <c r="J37" s="36"/>
      <c r="K37" s="36"/>
      <c r="L37" s="36"/>
      <c r="N37" s="31" t="str">
        <f t="shared" si="2"/>
        <v/>
      </c>
      <c r="O37" s="37" t="str">
        <f>_xlfn.IFNA(VLOOKUP(F37,Pricing!A:C,2,0),"")</f>
        <v/>
      </c>
      <c r="P37" s="32" t="str">
        <f>_xlfn.IFNA(VLOOKUP(F37,Pricing!A:C,3,0),"")</f>
        <v/>
      </c>
      <c r="Q37" s="34" t="str">
        <f t="shared" ref="Q37:Q39" si="4">IFERROR(O37*(1-$D$9),"")</f>
        <v/>
      </c>
      <c r="S37" s="38"/>
    </row>
    <row r="38" spans="3:25">
      <c r="F38" s="96"/>
      <c r="G38" s="115" t="str" cm="1">
        <f t="array" ref="G38">_xlfn.IFNA(VLOOKUP(F38,Pricing!A:A,Pricing!D:D)," ")</f>
        <v xml:space="preserve"> </v>
      </c>
      <c r="H38" s="39"/>
      <c r="J38" s="36"/>
      <c r="K38" s="36"/>
      <c r="L38" s="36"/>
      <c r="N38" s="31" t="str">
        <f t="shared" si="2"/>
        <v/>
      </c>
      <c r="O38" s="37" t="str">
        <f>_xlfn.IFNA(VLOOKUP(F38,Pricing!A:C,2,0),"")</f>
        <v/>
      </c>
      <c r="P38" s="32" t="str">
        <f>_xlfn.IFNA(VLOOKUP(F38,Pricing!A:C,3,0),"")</f>
        <v/>
      </c>
      <c r="Q38" s="34" t="str">
        <f t="shared" si="4"/>
        <v/>
      </c>
      <c r="S38" s="38"/>
    </row>
    <row r="39" spans="3:25" s="6" customFormat="1" ht="18.75" customHeight="1">
      <c r="C39" s="5"/>
      <c r="D39" s="5"/>
      <c r="E39" s="5"/>
      <c r="F39" s="98"/>
      <c r="G39" s="116" t="str" cm="1">
        <f t="array" ref="G39">_xlfn.IFNA(VLOOKUP(F39,Pricing!A:A,Pricing!D:D)," ")</f>
        <v xml:space="preserve"> </v>
      </c>
      <c r="H39" s="40"/>
      <c r="I39" s="5"/>
      <c r="J39" s="36"/>
      <c r="K39" s="36"/>
      <c r="L39" s="36"/>
      <c r="M39" s="5"/>
      <c r="N39" s="41" t="str">
        <f t="shared" si="2"/>
        <v/>
      </c>
      <c r="O39" s="43" t="str">
        <f>_xlfn.IFNA(VLOOKUP(F39,Pricing!A:C,2,0),"")</f>
        <v/>
      </c>
      <c r="P39" s="42" t="str">
        <f>_xlfn.IFNA(VLOOKUP(F39,Pricing!A:C,3,0),"")</f>
        <v/>
      </c>
      <c r="Q39" s="44" t="str">
        <f t="shared" si="4"/>
        <v/>
      </c>
      <c r="R39" s="5"/>
      <c r="S39" s="38"/>
      <c r="T39" s="5"/>
      <c r="U39" s="5"/>
      <c r="V39" s="5"/>
      <c r="W39" s="5"/>
      <c r="X39" s="5"/>
      <c r="Y39" s="5"/>
    </row>
    <row r="40" spans="3:25" ht="6.75" customHeight="1">
      <c r="G40" s="115" t="str" cm="1">
        <f t="array" ref="G40">_xlfn.IFNA(VLOOKUP(F40,Pricing!A:A,Pricing!D:D)," ")</f>
        <v xml:space="preserve"> </v>
      </c>
    </row>
    <row r="41" spans="3:25" s="6" customFormat="1">
      <c r="C41" s="91"/>
      <c r="D41" s="92"/>
      <c r="E41" s="14"/>
      <c r="F41" s="23"/>
      <c r="G41" s="117" t="str" cm="1">
        <f t="array" ref="G41">_xlfn.IFNA(VLOOKUP(F41,Pricing!A:A,Pricing!D:D)," ")</f>
        <v xml:space="preserve"> </v>
      </c>
      <c r="H41" s="93"/>
      <c r="I41" s="14"/>
      <c r="J41" s="48">
        <f>D41-N41-S41</f>
        <v>0</v>
      </c>
      <c r="K41" s="102" t="str">
        <f>IFERROR((J41/H41)*60,"")</f>
        <v/>
      </c>
      <c r="L41" s="53" t="str">
        <f>IFERROR(J41/D41,"")</f>
        <v/>
      </c>
      <c r="M41" s="14"/>
      <c r="N41" s="49">
        <f>SUM(N42:N52)</f>
        <v>0</v>
      </c>
      <c r="O41" s="25"/>
      <c r="P41" s="25"/>
      <c r="Q41" s="50"/>
      <c r="R41" s="14"/>
      <c r="S41" s="26">
        <f>$D$7/60*H41</f>
        <v>0</v>
      </c>
      <c r="T41" s="5"/>
      <c r="U41" s="5"/>
      <c r="V41" s="5"/>
      <c r="W41" s="5"/>
      <c r="X41" s="5"/>
      <c r="Y41" s="5"/>
    </row>
    <row r="42" spans="3:25" s="6" customFormat="1">
      <c r="C42" s="28"/>
      <c r="D42" s="28"/>
      <c r="E42" s="5"/>
      <c r="F42" s="94"/>
      <c r="G42" s="115" t="str" cm="1">
        <f t="array" ref="G42">_xlfn.IFNA(VLOOKUP(F42,Pricing!A:A,Pricing!D:D)," ")</f>
        <v xml:space="preserve"> </v>
      </c>
      <c r="H42" s="29"/>
      <c r="I42" s="5"/>
      <c r="J42" s="30"/>
      <c r="K42" s="36"/>
      <c r="L42" s="36"/>
      <c r="M42" s="5"/>
      <c r="N42" s="31" t="str">
        <f t="shared" ref="N42:N52" si="5">IFERROR(Q42/P42*G42,"")</f>
        <v/>
      </c>
      <c r="O42" s="37" t="str">
        <f>_xlfn.IFNA(VLOOKUP(F42,Pricing!A:C,2,0),"")</f>
        <v/>
      </c>
      <c r="P42" s="32" t="str">
        <f>_xlfn.IFNA(VLOOKUP(F42,Pricing!A:C,3,0),"")</f>
        <v/>
      </c>
      <c r="Q42" s="51" t="str">
        <f>IFERROR(O42*(1-$D$8),"")</f>
        <v/>
      </c>
      <c r="R42" s="5"/>
      <c r="S42" s="35"/>
      <c r="T42" s="5"/>
      <c r="U42" s="5"/>
      <c r="V42" s="5"/>
      <c r="W42" s="5"/>
      <c r="X42" s="5"/>
      <c r="Y42" s="5"/>
    </row>
    <row r="43" spans="3:25" s="6" customFormat="1">
      <c r="C43" s="5"/>
      <c r="D43" s="5"/>
      <c r="E43" s="5"/>
      <c r="F43" s="94"/>
      <c r="G43" s="115" t="str" cm="1">
        <f t="array" ref="G43">_xlfn.IFNA(VLOOKUP(F43,Pricing!A:A,Pricing!D:D)," ")</f>
        <v xml:space="preserve"> </v>
      </c>
      <c r="H43" s="29"/>
      <c r="I43" s="5"/>
      <c r="J43" s="36"/>
      <c r="K43" s="36"/>
      <c r="L43" s="36"/>
      <c r="M43" s="5"/>
      <c r="N43" s="31" t="str">
        <f t="shared" si="5"/>
        <v/>
      </c>
      <c r="O43" s="37" t="str">
        <f>_xlfn.IFNA(VLOOKUP(F43,Pricing!A:C,2,0),"")</f>
        <v/>
      </c>
      <c r="P43" s="32" t="str">
        <f>_xlfn.IFNA(VLOOKUP(F43,Pricing!A:C,3,0),"")</f>
        <v/>
      </c>
      <c r="Q43" s="34" t="str">
        <f t="shared" ref="Q43:Q49" si="6">IFERROR(O43*(1-$D$8),"")</f>
        <v/>
      </c>
      <c r="R43" s="5"/>
      <c r="S43" s="38"/>
      <c r="T43" s="5"/>
      <c r="U43" s="5"/>
      <c r="V43" s="5"/>
      <c r="W43" s="5"/>
      <c r="X43" s="5"/>
      <c r="Y43" s="5"/>
    </row>
    <row r="44" spans="3:25" s="6" customFormat="1">
      <c r="C44" s="5"/>
      <c r="D44" s="5"/>
      <c r="E44" s="5"/>
      <c r="F44" s="94"/>
      <c r="G44" s="115" t="str" cm="1">
        <f t="array" ref="G44">_xlfn.IFNA(VLOOKUP(F44,Pricing!A:A,Pricing!D:D)," ")</f>
        <v xml:space="preserve"> </v>
      </c>
      <c r="H44" s="29"/>
      <c r="I44" s="5"/>
      <c r="J44" s="36"/>
      <c r="K44" s="36"/>
      <c r="L44" s="33"/>
      <c r="M44" s="5"/>
      <c r="N44" s="31" t="str">
        <f t="shared" si="5"/>
        <v/>
      </c>
      <c r="O44" s="37" t="str">
        <f>_xlfn.IFNA(VLOOKUP(F44,Pricing!A:C,2,0),"")</f>
        <v/>
      </c>
      <c r="P44" s="32" t="str">
        <f>_xlfn.IFNA(VLOOKUP(F44,Pricing!A:C,3,0),"")</f>
        <v/>
      </c>
      <c r="Q44" s="34" t="str">
        <f t="shared" si="6"/>
        <v/>
      </c>
      <c r="R44" s="5"/>
      <c r="S44" s="38"/>
      <c r="T44" s="5"/>
      <c r="U44" s="5"/>
      <c r="V44" s="5"/>
      <c r="W44" s="5"/>
      <c r="X44" s="5"/>
      <c r="Y44" s="5"/>
    </row>
    <row r="45" spans="3:25" s="6" customFormat="1">
      <c r="C45" s="5"/>
      <c r="D45" s="5"/>
      <c r="E45" s="5"/>
      <c r="F45" s="94"/>
      <c r="G45" s="115" t="str" cm="1">
        <f t="array" ref="G45">_xlfn.IFNA(VLOOKUP(F45,Pricing!A:A,Pricing!D:D)," ")</f>
        <v xml:space="preserve"> </v>
      </c>
      <c r="H45" s="29"/>
      <c r="I45" s="5"/>
      <c r="J45" s="36"/>
      <c r="K45" s="36"/>
      <c r="L45" s="36"/>
      <c r="M45" s="5"/>
      <c r="N45" s="31" t="str">
        <f t="shared" si="5"/>
        <v/>
      </c>
      <c r="O45" s="37" t="str">
        <f>_xlfn.IFNA(VLOOKUP(F45,Pricing!A:C,2,0),"")</f>
        <v/>
      </c>
      <c r="P45" s="32" t="str">
        <f>_xlfn.IFNA(VLOOKUP(F45,Pricing!A:C,3,0),"")</f>
        <v/>
      </c>
      <c r="Q45" s="34" t="str">
        <f t="shared" si="6"/>
        <v/>
      </c>
      <c r="R45" s="5"/>
      <c r="S45" s="38"/>
      <c r="T45" s="5"/>
      <c r="U45" s="5"/>
      <c r="V45" s="5"/>
      <c r="W45" s="5"/>
      <c r="X45" s="5"/>
      <c r="Y45" s="5"/>
    </row>
    <row r="46" spans="3:25" s="6" customFormat="1">
      <c r="C46" s="5"/>
      <c r="D46" s="5"/>
      <c r="E46" s="5"/>
      <c r="F46" s="94"/>
      <c r="G46" s="115" t="str" cm="1">
        <f t="array" ref="G46">_xlfn.IFNA(VLOOKUP(F46,Pricing!A:A,Pricing!D:D)," ")</f>
        <v xml:space="preserve"> </v>
      </c>
      <c r="H46" s="29"/>
      <c r="I46" s="5"/>
      <c r="J46" s="36"/>
      <c r="K46" s="36"/>
      <c r="L46" s="36"/>
      <c r="M46" s="5"/>
      <c r="N46" s="31" t="str">
        <f t="shared" si="5"/>
        <v/>
      </c>
      <c r="O46" s="37" t="str">
        <f>_xlfn.IFNA(VLOOKUP(F46,Pricing!A:C,2,0),"")</f>
        <v/>
      </c>
      <c r="P46" s="32" t="str">
        <f>_xlfn.IFNA(VLOOKUP(F46,Pricing!A:C,3,0),"")</f>
        <v/>
      </c>
      <c r="Q46" s="34" t="str">
        <f t="shared" si="6"/>
        <v/>
      </c>
      <c r="R46" s="5"/>
      <c r="S46" s="38"/>
      <c r="T46" s="5"/>
      <c r="U46" s="5"/>
      <c r="V46" s="5"/>
      <c r="W46" s="5"/>
      <c r="X46" s="5"/>
      <c r="Y46" s="5"/>
    </row>
    <row r="47" spans="3:25" s="6" customFormat="1">
      <c r="C47" s="5"/>
      <c r="D47" s="5"/>
      <c r="E47" s="5"/>
      <c r="F47" s="94"/>
      <c r="G47" s="115" t="str" cm="1">
        <f t="array" ref="G47">_xlfn.IFNA(VLOOKUP(F47,Pricing!A:A,Pricing!D:D)," ")</f>
        <v xml:space="preserve"> </v>
      </c>
      <c r="H47" s="29"/>
      <c r="I47" s="5"/>
      <c r="J47" s="36"/>
      <c r="K47" s="36"/>
      <c r="L47" s="36"/>
      <c r="M47" s="5"/>
      <c r="N47" s="31" t="str">
        <f t="shared" si="5"/>
        <v/>
      </c>
      <c r="O47" s="37" t="str">
        <f>_xlfn.IFNA(VLOOKUP(F47,Pricing!A:C,2,0),"")</f>
        <v/>
      </c>
      <c r="P47" s="32" t="str">
        <f>_xlfn.IFNA(VLOOKUP(F47,Pricing!A:C,3,0),"")</f>
        <v/>
      </c>
      <c r="Q47" s="34" t="str">
        <f t="shared" si="6"/>
        <v/>
      </c>
      <c r="R47" s="5"/>
      <c r="S47" s="38"/>
      <c r="T47" s="5"/>
      <c r="U47" s="5"/>
      <c r="V47" s="5"/>
      <c r="W47" s="5"/>
      <c r="X47" s="5"/>
      <c r="Y47" s="5"/>
    </row>
    <row r="48" spans="3:25" s="6" customFormat="1">
      <c r="C48" s="5"/>
      <c r="D48" s="5"/>
      <c r="E48" s="5"/>
      <c r="F48" s="94"/>
      <c r="G48" s="115" t="str" cm="1">
        <f t="array" ref="G48">_xlfn.IFNA(VLOOKUP(F48,Pricing!A:A,Pricing!D:D)," ")</f>
        <v xml:space="preserve"> </v>
      </c>
      <c r="H48" s="29"/>
      <c r="I48" s="5"/>
      <c r="J48" s="36"/>
      <c r="K48" s="36"/>
      <c r="L48" s="36"/>
      <c r="M48" s="5"/>
      <c r="N48" s="31" t="str">
        <f t="shared" si="5"/>
        <v/>
      </c>
      <c r="O48" s="37" t="str">
        <f>_xlfn.IFNA(VLOOKUP(F48,Pricing!A:C,2,0),"")</f>
        <v/>
      </c>
      <c r="P48" s="32" t="str">
        <f>_xlfn.IFNA(VLOOKUP(F48,Pricing!A:C,3,0),"")</f>
        <v/>
      </c>
      <c r="Q48" s="34" t="str">
        <f t="shared" si="6"/>
        <v/>
      </c>
      <c r="R48" s="5"/>
      <c r="S48" s="38"/>
      <c r="T48" s="5"/>
      <c r="U48" s="5"/>
      <c r="V48" s="5"/>
      <c r="W48" s="5"/>
      <c r="X48" s="5"/>
      <c r="Y48" s="5"/>
    </row>
    <row r="49" spans="1:25" s="6" customFormat="1">
      <c r="C49" s="5"/>
      <c r="D49" s="5"/>
      <c r="E49" s="5"/>
      <c r="F49" s="94"/>
      <c r="G49" s="116" t="str" cm="1">
        <f t="array" ref="G49">_xlfn.IFNA(VLOOKUP(F49,Pricing!A:A,Pricing!D:D)," ")</f>
        <v xml:space="preserve"> </v>
      </c>
      <c r="H49" s="29"/>
      <c r="I49" s="5"/>
      <c r="J49" s="36"/>
      <c r="K49" s="36"/>
      <c r="L49" s="36"/>
      <c r="M49" s="5"/>
      <c r="N49" s="31" t="str">
        <f t="shared" si="5"/>
        <v/>
      </c>
      <c r="O49" s="37" t="str">
        <f>_xlfn.IFNA(VLOOKUP(F49,Pricing!A:C,2,0),"")</f>
        <v/>
      </c>
      <c r="P49" s="32" t="str">
        <f>_xlfn.IFNA(VLOOKUP(F49,Pricing!A:C,3,0),"")</f>
        <v/>
      </c>
      <c r="Q49" s="34" t="str">
        <f t="shared" si="6"/>
        <v/>
      </c>
      <c r="R49" s="5"/>
      <c r="S49" s="38"/>
      <c r="T49" s="5"/>
      <c r="U49" s="5"/>
      <c r="V49" s="5"/>
      <c r="W49" s="5"/>
      <c r="X49" s="5"/>
      <c r="Y49" s="5"/>
    </row>
    <row r="50" spans="1:25" s="6" customFormat="1">
      <c r="C50" s="5"/>
      <c r="D50" s="5"/>
      <c r="E50" s="5"/>
      <c r="F50" s="104"/>
      <c r="G50" s="115" t="str" cm="1">
        <f t="array" ref="G50">_xlfn.IFNA(VLOOKUP(F50,Pricing!A:A,Pricing!D:D)," ")</f>
        <v xml:space="preserve"> </v>
      </c>
      <c r="H50" s="106"/>
      <c r="I50" s="5"/>
      <c r="J50" s="36"/>
      <c r="K50" s="36"/>
      <c r="L50" s="36"/>
      <c r="M50" s="5"/>
      <c r="N50" s="31" t="str">
        <f t="shared" si="5"/>
        <v/>
      </c>
      <c r="O50" s="37" t="str">
        <f>_xlfn.IFNA(VLOOKUP(F50,Pricing!A:C,2,0),"")</f>
        <v/>
      </c>
      <c r="P50" s="32" t="str">
        <f>_xlfn.IFNA(VLOOKUP(F50,Pricing!A:C,3,0),"")</f>
        <v/>
      </c>
      <c r="Q50" s="34" t="str">
        <f t="shared" ref="Q50:Q52" si="7">IFERROR(O50*(1-$D$9),"")</f>
        <v/>
      </c>
      <c r="R50" s="5"/>
      <c r="S50" s="38"/>
      <c r="T50" s="5"/>
      <c r="U50" s="5"/>
      <c r="V50" s="5"/>
      <c r="W50" s="5"/>
      <c r="X50" s="5"/>
      <c r="Y50" s="5"/>
    </row>
    <row r="51" spans="1:25" s="6" customFormat="1">
      <c r="C51" s="5"/>
      <c r="D51" s="5"/>
      <c r="E51" s="5"/>
      <c r="F51" s="96"/>
      <c r="G51" s="115" t="str" cm="1">
        <f t="array" ref="G51">_xlfn.IFNA(VLOOKUP(F51,Pricing!A:A,Pricing!D:D)," ")</f>
        <v xml:space="preserve"> </v>
      </c>
      <c r="H51" s="39"/>
      <c r="I51" s="5"/>
      <c r="J51" s="36"/>
      <c r="K51" s="36"/>
      <c r="L51" s="36"/>
      <c r="M51" s="5"/>
      <c r="N51" s="31" t="str">
        <f t="shared" si="5"/>
        <v/>
      </c>
      <c r="O51" s="37" t="str">
        <f>_xlfn.IFNA(VLOOKUP(F51,Pricing!A:C,2,0),"")</f>
        <v/>
      </c>
      <c r="P51" s="32" t="str">
        <f>_xlfn.IFNA(VLOOKUP(F51,Pricing!A:C,3,0),"")</f>
        <v/>
      </c>
      <c r="Q51" s="34" t="str">
        <f t="shared" si="7"/>
        <v/>
      </c>
      <c r="R51" s="5"/>
      <c r="S51" s="38"/>
      <c r="T51" s="5"/>
      <c r="U51" s="5"/>
      <c r="V51" s="5"/>
      <c r="W51" s="5"/>
      <c r="X51" s="5"/>
      <c r="Y51" s="5"/>
    </row>
    <row r="52" spans="1:25" s="6" customFormat="1">
      <c r="C52" s="5"/>
      <c r="D52" s="5"/>
      <c r="E52" s="5"/>
      <c r="F52" s="98"/>
      <c r="G52" s="116" t="str" cm="1">
        <f t="array" ref="G52">_xlfn.IFNA(VLOOKUP(F52,Pricing!A:A,Pricing!D:D)," ")</f>
        <v xml:space="preserve"> </v>
      </c>
      <c r="H52" s="40"/>
      <c r="I52" s="5"/>
      <c r="J52" s="36"/>
      <c r="K52" s="36"/>
      <c r="L52" s="36"/>
      <c r="M52" s="5"/>
      <c r="N52" s="41" t="str">
        <f t="shared" si="5"/>
        <v/>
      </c>
      <c r="O52" s="43" t="str">
        <f>_xlfn.IFNA(VLOOKUP(F52,Pricing!A:C,2,0),"")</f>
        <v/>
      </c>
      <c r="P52" s="42" t="str">
        <f>_xlfn.IFNA(VLOOKUP(F52,Pricing!A:C,3,0),"")</f>
        <v/>
      </c>
      <c r="Q52" s="44" t="str">
        <f t="shared" si="7"/>
        <v/>
      </c>
      <c r="R52" s="5"/>
      <c r="S52" s="38"/>
      <c r="T52" s="5"/>
      <c r="U52" s="5"/>
      <c r="V52" s="5"/>
      <c r="W52" s="5"/>
      <c r="X52" s="5"/>
      <c r="Y52" s="5"/>
    </row>
    <row r="54" spans="1:25" customFormat="1" ht="15" customHeight="1">
      <c r="A54" s="121" t="s">
        <v>24</v>
      </c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</row>
    <row r="55" spans="1:25" customFormat="1" ht="16.5" customHeight="1">
      <c r="A55" s="119" t="s">
        <v>25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</row>
  </sheetData>
  <sheetProtection algorithmName="SHA-512" hashValue="F65jCZhdNe9Dd2wDlz85xf8uSdRrunSGvhy4iv+kKO9/6Eke33KvS3XQJdj5m70fMt7blcy3G9vQO5m9RlZtVw==" saltValue="YDEV9nMdfh//UFo9kf5LEw==" spinCount="100000" sheet="1" objects="1" scenarios="1" selectLockedCells="1"/>
  <mergeCells count="6">
    <mergeCell ref="C2:N4"/>
    <mergeCell ref="A55:S55"/>
    <mergeCell ref="F11:H11"/>
    <mergeCell ref="N11:Q11"/>
    <mergeCell ref="A54:S54"/>
    <mergeCell ref="J11:L11"/>
  </mergeCells>
  <pageMargins left="0.7" right="0.7" top="0.75" bottom="0.75" header="0.3" footer="0.3"/>
  <pageSetup orientation="portrait" r:id="rId1"/>
  <customProperties>
    <customPr name="_pios_id" r:id="rId2"/>
  </customProperties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A06C4BA-B32E-40BF-A88A-291EAB043F69}">
          <x14:formula1>
            <xm:f>Pricing!$A$3:$A$20</xm:f>
          </x14:formula1>
          <xm:sqref>F16:F23 F29:F36 F42:F49</xm:sqref>
        </x14:dataValidation>
        <x14:dataValidation type="list" allowBlank="1" showInputMessage="1" showErrorMessage="1" xr:uid="{EB9A687A-F5BC-4E07-AB79-916DE5309277}">
          <x14:formula1>
            <xm:f>Pricing!$A$23:$A$39</xm:f>
          </x14:formula1>
          <xm:sqref>F24:F26 F37:F39 F50:F52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F3EF6-1DD8-41C6-BF42-F2E39AEF9B81}">
  <dimension ref="A2:AC44"/>
  <sheetViews>
    <sheetView tabSelected="1" topLeftCell="A8" zoomScale="50" zoomScaleNormal="50" workbookViewId="0">
      <selection activeCell="F20" sqref="F20"/>
    </sheetView>
  </sheetViews>
  <sheetFormatPr defaultColWidth="9" defaultRowHeight="14.45"/>
  <cols>
    <col min="1" max="1" width="7" style="52" customWidth="1"/>
    <col min="2" max="2" width="8.25" style="52" customWidth="1"/>
    <col min="3" max="3" width="48.25" style="52" bestFit="1" customWidth="1"/>
    <col min="4" max="4" width="9" style="52"/>
    <col min="5" max="5" width="1.75" style="52" customWidth="1"/>
    <col min="6" max="6" width="31.375" style="52" bestFit="1" customWidth="1"/>
    <col min="7" max="7" width="14" style="52" customWidth="1"/>
    <col min="8" max="8" width="9" style="52"/>
    <col min="9" max="9" width="1.75" style="52" customWidth="1"/>
    <col min="10" max="11" width="9" style="52"/>
    <col min="12" max="13" width="9.625" style="52" hidden="1" customWidth="1"/>
    <col min="14" max="14" width="11.25" style="52" hidden="1" customWidth="1"/>
    <col min="15" max="15" width="10.625" style="52" hidden="1" customWidth="1"/>
    <col min="16" max="16" width="1.625" style="52" hidden="1" customWidth="1"/>
    <col min="17" max="17" width="9" style="52" hidden="1" customWidth="1"/>
    <col min="18" max="18" width="2.125" style="52" customWidth="1"/>
    <col min="19" max="21" width="13.375" style="52" customWidth="1"/>
    <col min="22" max="22" width="12.25" style="52" customWidth="1"/>
    <col min="23" max="16384" width="9" style="52"/>
  </cols>
  <sheetData>
    <row r="2" spans="3:29" ht="15" customHeight="1">
      <c r="C2" s="118" t="s">
        <v>26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</row>
    <row r="3" spans="3:29" ht="15" customHeight="1"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</row>
    <row r="4" spans="3:29" ht="15" customHeight="1"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</row>
    <row r="6" spans="3:29" ht="16.5">
      <c r="C6" s="9" t="s">
        <v>1</v>
      </c>
    </row>
    <row r="8" spans="3:29" ht="33">
      <c r="C8" s="11" t="s">
        <v>2</v>
      </c>
      <c r="D8" s="89"/>
      <c r="E8" s="54"/>
      <c r="F8" s="55"/>
      <c r="G8" s="55"/>
      <c r="H8" s="55"/>
      <c r="I8" s="54"/>
      <c r="J8" s="55"/>
      <c r="K8" s="55"/>
      <c r="L8" s="56"/>
      <c r="M8" s="56"/>
      <c r="N8" s="56"/>
      <c r="O8" s="56"/>
      <c r="P8" s="54"/>
      <c r="Q8" s="57"/>
    </row>
    <row r="9" spans="3:29" ht="16.5">
      <c r="C9" s="84" t="s">
        <v>27</v>
      </c>
      <c r="D9" s="101"/>
      <c r="E9" s="54"/>
      <c r="F9" s="55"/>
      <c r="G9" s="55"/>
      <c r="H9" s="55"/>
      <c r="I9" s="54"/>
      <c r="J9" s="55"/>
      <c r="K9" s="55"/>
      <c r="L9" s="56"/>
      <c r="M9" s="56"/>
      <c r="N9" s="56"/>
      <c r="O9" s="56"/>
      <c r="P9" s="54"/>
      <c r="Q9" s="57"/>
    </row>
    <row r="10" spans="3:29" ht="16.5">
      <c r="C10" s="84"/>
      <c r="D10" s="103"/>
      <c r="E10" s="54"/>
      <c r="F10" s="55"/>
      <c r="G10" s="55"/>
      <c r="H10" s="55"/>
      <c r="I10" s="54"/>
      <c r="J10" s="55"/>
      <c r="K10" s="55"/>
      <c r="L10" s="56"/>
      <c r="M10" s="56"/>
      <c r="N10" s="56"/>
      <c r="O10" s="56"/>
      <c r="P10" s="54"/>
      <c r="Q10" s="57"/>
    </row>
    <row r="11" spans="3:29" ht="16.5">
      <c r="C11" s="12"/>
      <c r="D11" s="90"/>
      <c r="E11" s="54"/>
      <c r="F11" s="55"/>
      <c r="G11" s="55"/>
      <c r="H11" s="55"/>
      <c r="I11" s="54"/>
      <c r="J11" s="55"/>
      <c r="K11" s="55"/>
      <c r="L11" s="56"/>
      <c r="M11" s="56"/>
      <c r="N11" s="56"/>
      <c r="O11" s="56"/>
      <c r="P11" s="54"/>
      <c r="Q11" s="57"/>
    </row>
    <row r="12" spans="3:29" ht="16.5">
      <c r="C12" s="54"/>
      <c r="D12" s="54"/>
      <c r="E12" s="54"/>
      <c r="F12" s="55"/>
      <c r="G12" s="55"/>
      <c r="H12" s="55"/>
      <c r="I12" s="54"/>
      <c r="J12" s="55"/>
      <c r="K12" s="55"/>
      <c r="L12" s="56"/>
      <c r="M12" s="56"/>
      <c r="N12" s="56"/>
      <c r="O12" s="56"/>
      <c r="P12" s="54"/>
      <c r="Q12" s="57"/>
    </row>
    <row r="13" spans="3:29" ht="16.5">
      <c r="C13" s="58"/>
      <c r="D13" s="58"/>
      <c r="E13" s="59"/>
      <c r="F13" s="120" t="s">
        <v>4</v>
      </c>
      <c r="G13" s="120"/>
      <c r="H13" s="120"/>
      <c r="I13" s="14"/>
      <c r="J13" s="122" t="s">
        <v>5</v>
      </c>
      <c r="K13" s="122"/>
      <c r="L13" s="120" t="s">
        <v>6</v>
      </c>
      <c r="M13" s="120"/>
      <c r="N13" s="120"/>
      <c r="O13" s="120"/>
      <c r="P13" s="14"/>
      <c r="Q13" s="15" t="s">
        <v>28</v>
      </c>
      <c r="S13" s="120" t="s">
        <v>29</v>
      </c>
      <c r="T13" s="120"/>
      <c r="U13" s="120"/>
      <c r="V13" s="120"/>
      <c r="W13" s="120"/>
    </row>
    <row r="14" spans="3:29" ht="6.75" customHeight="1">
      <c r="C14" s="54"/>
      <c r="D14" s="54"/>
      <c r="E14" s="54"/>
      <c r="F14" s="60"/>
      <c r="G14" s="60"/>
      <c r="H14" s="60"/>
      <c r="I14" s="59"/>
      <c r="J14" s="60"/>
      <c r="K14" s="60"/>
      <c r="L14" s="61"/>
      <c r="M14" s="61"/>
      <c r="N14" s="61"/>
      <c r="O14" s="62"/>
      <c r="P14" s="59"/>
      <c r="Q14" s="63"/>
    </row>
    <row r="15" spans="3:29" ht="64.5">
      <c r="C15" s="1" t="s">
        <v>8</v>
      </c>
      <c r="D15" s="1" t="s">
        <v>9</v>
      </c>
      <c r="E15" s="5"/>
      <c r="F15" s="20" t="s">
        <v>10</v>
      </c>
      <c r="G15" s="21" t="s">
        <v>11</v>
      </c>
      <c r="H15" s="21" t="s">
        <v>12</v>
      </c>
      <c r="I15" s="14"/>
      <c r="J15" s="21" t="s">
        <v>13</v>
      </c>
      <c r="K15" s="21" t="s">
        <v>15</v>
      </c>
      <c r="L15" s="21" t="s">
        <v>16</v>
      </c>
      <c r="M15" s="46" t="s">
        <v>17</v>
      </c>
      <c r="N15" s="46" t="s">
        <v>30</v>
      </c>
      <c r="O15" s="21" t="s">
        <v>19</v>
      </c>
      <c r="P15" s="14"/>
      <c r="Q15" s="21" t="s">
        <v>16</v>
      </c>
      <c r="S15" s="21" t="s">
        <v>31</v>
      </c>
      <c r="T15" s="21" t="s">
        <v>32</v>
      </c>
      <c r="U15" s="21" t="s">
        <v>33</v>
      </c>
      <c r="V15" s="21" t="s">
        <v>34</v>
      </c>
      <c r="W15" s="21" t="s">
        <v>14</v>
      </c>
    </row>
    <row r="16" spans="3:29" ht="6.75" customHeight="1">
      <c r="C16" s="54"/>
      <c r="D16" s="54"/>
      <c r="E16" s="54"/>
      <c r="F16" s="60"/>
      <c r="G16" s="60"/>
      <c r="H16" s="60"/>
      <c r="I16" s="59"/>
      <c r="J16" s="60"/>
      <c r="K16" s="60"/>
      <c r="L16" s="61"/>
      <c r="M16" s="61"/>
      <c r="N16" s="61"/>
      <c r="O16" s="62"/>
      <c r="P16" s="59"/>
      <c r="Q16" s="64"/>
    </row>
    <row r="17" spans="3:23" ht="16.5">
      <c r="C17" s="91"/>
      <c r="D17" s="92"/>
      <c r="E17" s="14"/>
      <c r="F17" s="23"/>
      <c r="G17" s="24"/>
      <c r="H17" s="93"/>
      <c r="I17" s="59"/>
      <c r="J17" s="48">
        <f>D17-L17-Q17</f>
        <v>0</v>
      </c>
      <c r="K17" s="53" t="str">
        <f>IFERROR(J17/D17,"")</f>
        <v/>
      </c>
      <c r="L17" s="49">
        <f>SUM(L18:L28)</f>
        <v>0</v>
      </c>
      <c r="M17" s="25"/>
      <c r="N17" s="25"/>
      <c r="O17" s="50"/>
      <c r="P17" s="59"/>
      <c r="Q17" s="26">
        <f>$D$8/60*H17</f>
        <v>0</v>
      </c>
      <c r="S17" s="85" t="str">
        <f>IFERROR(($D$9*60)/H17,"")</f>
        <v/>
      </c>
      <c r="T17" s="86">
        <f>IFERROR($D$8*$D$9,"")</f>
        <v>0</v>
      </c>
      <c r="U17" s="86" t="str">
        <f>IFERROR($D$17*S17,"")</f>
        <v/>
      </c>
      <c r="V17" s="87" t="str">
        <f>IFERROR(S17*J17,"")</f>
        <v/>
      </c>
      <c r="W17" s="88" t="str">
        <f>IFERROR(V17/$D$9,"")</f>
        <v/>
      </c>
    </row>
    <row r="18" spans="3:23" ht="16.5">
      <c r="C18" s="65"/>
      <c r="D18" s="65"/>
      <c r="E18" s="54"/>
      <c r="F18" s="94" t="s">
        <v>35</v>
      </c>
      <c r="G18" s="95"/>
      <c r="H18" s="66"/>
      <c r="I18" s="54"/>
      <c r="J18" s="69"/>
      <c r="K18" s="70"/>
      <c r="L18" s="76">
        <f t="shared" ref="L18:L28" si="0">IFERROR(O18/N18*G18,"")</f>
        <v>0</v>
      </c>
      <c r="M18" s="77">
        <f>_xlfn.IFNA(VLOOKUP(F18,Pricing!A:C,2,0),"")</f>
        <v>19.899999999999999</v>
      </c>
      <c r="N18" s="72">
        <f>_xlfn.IFNA(VLOOKUP(F18,Pricing!A:C,3,0),"")</f>
        <v>15</v>
      </c>
      <c r="O18" s="78">
        <f>IFERROR(M18*(1-$D$10),"")</f>
        <v>19.899999999999999</v>
      </c>
      <c r="P18" s="54"/>
      <c r="Q18" s="74"/>
    </row>
    <row r="19" spans="3:23" ht="16.5">
      <c r="C19" s="54"/>
      <c r="D19" s="54"/>
      <c r="E19" s="54"/>
      <c r="F19" s="94" t="s">
        <v>36</v>
      </c>
      <c r="G19" s="95"/>
      <c r="H19" s="66"/>
      <c r="I19" s="54"/>
      <c r="J19" s="70"/>
      <c r="K19" s="70"/>
      <c r="L19" s="76">
        <f t="shared" si="0"/>
        <v>0</v>
      </c>
      <c r="M19" s="77">
        <f>_xlfn.IFNA(VLOOKUP(F19,Pricing!A:C,2,0),"")</f>
        <v>19.899999999999999</v>
      </c>
      <c r="N19" s="72">
        <f>_xlfn.IFNA(VLOOKUP(F19,Pricing!A:C,3,0),"")</f>
        <v>15</v>
      </c>
      <c r="O19" s="79">
        <f t="shared" ref="O19:O25" si="1">IFERROR(M19*(1-$D$10),"")</f>
        <v>19.899999999999999</v>
      </c>
      <c r="P19" s="54"/>
      <c r="Q19" s="75"/>
    </row>
    <row r="20" spans="3:23" ht="16.5">
      <c r="C20" s="54"/>
      <c r="D20" s="54"/>
      <c r="E20" s="54"/>
      <c r="F20" s="94" t="s">
        <v>23</v>
      </c>
      <c r="G20" s="95"/>
      <c r="H20" s="66"/>
      <c r="I20" s="54"/>
      <c r="J20" s="70"/>
      <c r="K20" s="71"/>
      <c r="L20" s="76">
        <f t="shared" si="0"/>
        <v>0</v>
      </c>
      <c r="M20" s="77">
        <f>_xlfn.IFNA(VLOOKUP(F20,Pricing!A:C,2,0),"")</f>
        <v>19.899999999999999</v>
      </c>
      <c r="N20" s="72">
        <f>_xlfn.IFNA(VLOOKUP(F20,Pricing!A:C,3,0),"")</f>
        <v>15</v>
      </c>
      <c r="O20" s="79">
        <f t="shared" si="1"/>
        <v>19.899999999999999</v>
      </c>
      <c r="P20" s="54"/>
      <c r="Q20" s="75"/>
    </row>
    <row r="21" spans="3:23" ht="16.5">
      <c r="C21" s="54"/>
      <c r="D21" s="54"/>
      <c r="E21" s="54"/>
      <c r="F21" s="94"/>
      <c r="G21" s="95"/>
      <c r="H21" s="66"/>
      <c r="I21" s="54"/>
      <c r="J21" s="70"/>
      <c r="K21" s="70"/>
      <c r="L21" s="76" t="str">
        <f t="shared" si="0"/>
        <v/>
      </c>
      <c r="M21" s="77" t="str">
        <f>_xlfn.IFNA(VLOOKUP(F21,Pricing!A:C,2,0),"")</f>
        <v/>
      </c>
      <c r="N21" s="72" t="str">
        <f>_xlfn.IFNA(VLOOKUP(F21,Pricing!A:C,3,0),"")</f>
        <v/>
      </c>
      <c r="O21" s="79" t="str">
        <f t="shared" si="1"/>
        <v/>
      </c>
      <c r="P21" s="54"/>
      <c r="Q21" s="75"/>
    </row>
    <row r="22" spans="3:23" ht="16.5">
      <c r="C22" s="54"/>
      <c r="D22" s="54"/>
      <c r="E22" s="54"/>
      <c r="F22" s="94"/>
      <c r="G22" s="95"/>
      <c r="H22" s="66"/>
      <c r="I22" s="54"/>
      <c r="J22" s="70"/>
      <c r="K22" s="70"/>
      <c r="L22" s="76" t="str">
        <f t="shared" si="0"/>
        <v/>
      </c>
      <c r="M22" s="77" t="str">
        <f>_xlfn.IFNA(VLOOKUP(F22,Pricing!A:C,2,0),"")</f>
        <v/>
      </c>
      <c r="N22" s="72" t="str">
        <f>_xlfn.IFNA(VLOOKUP(F22,Pricing!A:C,3,0),"")</f>
        <v/>
      </c>
      <c r="O22" s="79" t="str">
        <f t="shared" si="1"/>
        <v/>
      </c>
      <c r="P22" s="54"/>
      <c r="Q22" s="75"/>
    </row>
    <row r="23" spans="3:23" ht="16.5">
      <c r="C23" s="54"/>
      <c r="D23" s="54"/>
      <c r="E23" s="54"/>
      <c r="F23" s="94"/>
      <c r="G23" s="95"/>
      <c r="H23" s="66"/>
      <c r="I23" s="54"/>
      <c r="J23" s="70"/>
      <c r="K23" s="70"/>
      <c r="L23" s="76" t="str">
        <f t="shared" si="0"/>
        <v/>
      </c>
      <c r="M23" s="77" t="str">
        <f>_xlfn.IFNA(VLOOKUP(F23,Pricing!A:C,2,0),"")</f>
        <v/>
      </c>
      <c r="N23" s="72" t="str">
        <f>_xlfn.IFNA(VLOOKUP(F23,Pricing!A:C,3,0),"")</f>
        <v/>
      </c>
      <c r="O23" s="79" t="str">
        <f t="shared" si="1"/>
        <v/>
      </c>
      <c r="P23" s="54"/>
      <c r="Q23" s="75"/>
    </row>
    <row r="24" spans="3:23" ht="16.5">
      <c r="C24" s="54"/>
      <c r="D24" s="54"/>
      <c r="E24" s="54"/>
      <c r="F24" s="94"/>
      <c r="G24" s="95"/>
      <c r="H24" s="66"/>
      <c r="I24" s="54"/>
      <c r="J24" s="70"/>
      <c r="K24" s="70"/>
      <c r="L24" s="76" t="str">
        <f t="shared" si="0"/>
        <v/>
      </c>
      <c r="M24" s="77" t="str">
        <f>_xlfn.IFNA(VLOOKUP(F24,Pricing!A:C,2,0),"")</f>
        <v/>
      </c>
      <c r="N24" s="72" t="str">
        <f>_xlfn.IFNA(VLOOKUP(F24,Pricing!A:C,3,0),"")</f>
        <v/>
      </c>
      <c r="O24" s="79" t="str">
        <f t="shared" si="1"/>
        <v/>
      </c>
      <c r="P24" s="54"/>
      <c r="Q24" s="75"/>
    </row>
    <row r="25" spans="3:23" ht="16.5">
      <c r="C25" s="54"/>
      <c r="D25" s="54"/>
      <c r="E25" s="54"/>
      <c r="F25" s="94"/>
      <c r="G25" s="95"/>
      <c r="H25" s="66"/>
      <c r="I25" s="54"/>
      <c r="J25" s="70"/>
      <c r="K25" s="70"/>
      <c r="L25" s="76" t="str">
        <f t="shared" si="0"/>
        <v/>
      </c>
      <c r="M25" s="77" t="str">
        <f>_xlfn.IFNA(VLOOKUP(F25,Pricing!A:C,2,0),"")</f>
        <v/>
      </c>
      <c r="N25" s="72" t="str">
        <f>_xlfn.IFNA(VLOOKUP(F25,Pricing!A:C,3,0),"")</f>
        <v/>
      </c>
      <c r="O25" s="79" t="str">
        <f t="shared" si="1"/>
        <v/>
      </c>
      <c r="P25" s="54"/>
      <c r="Q25" s="75"/>
    </row>
    <row r="26" spans="3:23" ht="16.5">
      <c r="C26" s="54"/>
      <c r="D26" s="54"/>
      <c r="E26" s="54"/>
      <c r="F26" s="104"/>
      <c r="G26" s="105"/>
      <c r="H26" s="107"/>
      <c r="I26" s="54"/>
      <c r="J26" s="70"/>
      <c r="K26" s="70"/>
      <c r="L26" s="76" t="str">
        <f t="shared" si="0"/>
        <v/>
      </c>
      <c r="M26" s="77" t="str">
        <f>_xlfn.IFNA(VLOOKUP(F26,Pricing!A:C,2,0),"")</f>
        <v/>
      </c>
      <c r="N26" s="72" t="str">
        <f>_xlfn.IFNA(VLOOKUP(F26,Pricing!A:C,3,0),"")</f>
        <v/>
      </c>
      <c r="O26" s="79" t="str">
        <f>IFERROR(M26*(1-$D$11),"")</f>
        <v/>
      </c>
      <c r="P26" s="54"/>
      <c r="Q26" s="75"/>
    </row>
    <row r="27" spans="3:23" ht="16.5">
      <c r="C27" s="54"/>
      <c r="D27" s="54"/>
      <c r="E27" s="54"/>
      <c r="F27" s="96"/>
      <c r="G27" s="97"/>
      <c r="H27" s="67"/>
      <c r="I27" s="54"/>
      <c r="J27" s="70"/>
      <c r="K27" s="70"/>
      <c r="L27" s="76" t="str">
        <f t="shared" si="0"/>
        <v/>
      </c>
      <c r="M27" s="77" t="str">
        <f>_xlfn.IFNA(VLOOKUP(F27,Pricing!A:C,2,0),"")</f>
        <v/>
      </c>
      <c r="N27" s="72" t="str">
        <f>_xlfn.IFNA(VLOOKUP(F27,Pricing!A:C,3,0),"")</f>
        <v/>
      </c>
      <c r="O27" s="79" t="str">
        <f>IFERROR(M27*(1-$D$11),"")</f>
        <v/>
      </c>
      <c r="P27" s="54"/>
      <c r="Q27" s="75"/>
    </row>
    <row r="28" spans="3:23" ht="16.5">
      <c r="C28" s="54"/>
      <c r="D28" s="54"/>
      <c r="E28" s="54"/>
      <c r="F28" s="98"/>
      <c r="G28" s="99"/>
      <c r="H28" s="68"/>
      <c r="I28" s="54"/>
      <c r="J28" s="70"/>
      <c r="K28" s="70"/>
      <c r="L28" s="80" t="str">
        <f t="shared" si="0"/>
        <v/>
      </c>
      <c r="M28" s="81" t="str">
        <f>_xlfn.IFNA(VLOOKUP(F28,Pricing!A:C,2,0),"")</f>
        <v/>
      </c>
      <c r="N28" s="73" t="str">
        <f>_xlfn.IFNA(VLOOKUP(F28,Pricing!A:C,3,0),"")</f>
        <v/>
      </c>
      <c r="O28" s="82" t="str">
        <f>IFERROR(M28*(1-$D$11),"")</f>
        <v/>
      </c>
      <c r="P28" s="54"/>
      <c r="Q28" s="75"/>
    </row>
    <row r="29" spans="3:23" ht="9" customHeight="1">
      <c r="C29" s="54"/>
      <c r="D29" s="54"/>
      <c r="E29" s="54"/>
      <c r="F29" s="55"/>
      <c r="G29" s="55"/>
      <c r="H29" s="55"/>
      <c r="I29" s="54"/>
      <c r="J29" s="55"/>
      <c r="K29" s="55"/>
      <c r="L29" s="56"/>
      <c r="M29" s="56"/>
      <c r="N29" s="56"/>
      <c r="O29" s="55"/>
      <c r="P29" s="54"/>
      <c r="Q29" s="83"/>
    </row>
    <row r="30" spans="3:23" ht="16.5">
      <c r="C30" s="91"/>
      <c r="D30" s="100"/>
      <c r="E30" s="59"/>
      <c r="F30" s="23"/>
      <c r="G30" s="24"/>
      <c r="H30" s="93"/>
      <c r="I30" s="59"/>
      <c r="J30" s="48">
        <f>D30-L30-Q30</f>
        <v>0</v>
      </c>
      <c r="K30" s="53" t="str">
        <f>IFERROR(J30/D30,"")</f>
        <v/>
      </c>
      <c r="L30" s="49">
        <f>SUM(L31:L41)</f>
        <v>0</v>
      </c>
      <c r="M30" s="25"/>
      <c r="N30" s="25"/>
      <c r="O30" s="50"/>
      <c r="P30" s="59"/>
      <c r="Q30" s="47">
        <f>$D$8/60*H30</f>
        <v>0</v>
      </c>
      <c r="S30" s="85" t="str">
        <f>IFERROR(($D$9*60)/H30,"")</f>
        <v/>
      </c>
      <c r="T30" s="86">
        <f>IFERROR($D$8*$D$9,"")</f>
        <v>0</v>
      </c>
      <c r="U30" s="86" t="str">
        <f>IFERROR(D30*S30,"")</f>
        <v/>
      </c>
      <c r="V30" s="87" t="str">
        <f>IFERROR(S30*J30,"")</f>
        <v/>
      </c>
      <c r="W30" s="88" t="str">
        <f>IFERROR(V30/$D$9,"")</f>
        <v/>
      </c>
    </row>
    <row r="31" spans="3:23" ht="16.5">
      <c r="C31" s="65"/>
      <c r="D31" s="54"/>
      <c r="E31" s="54"/>
      <c r="F31" s="94"/>
      <c r="G31" s="95"/>
      <c r="H31" s="66"/>
      <c r="I31" s="54"/>
      <c r="J31" s="69"/>
      <c r="K31" s="70"/>
      <c r="L31" s="76" t="str">
        <f t="shared" ref="L31:L41" si="2">IFERROR(O31/N31*G31,"")</f>
        <v/>
      </c>
      <c r="M31" s="77" t="str">
        <f>_xlfn.IFNA(VLOOKUP(F31,Pricing!A:C,2,0),"")</f>
        <v/>
      </c>
      <c r="N31" s="72" t="str">
        <f>_xlfn.IFNA(VLOOKUP(F31,Pricing!A:C,3,0),"")</f>
        <v/>
      </c>
      <c r="O31" s="78" t="str">
        <f>IFERROR(M31*(1-$D$10),"")</f>
        <v/>
      </c>
      <c r="P31" s="54"/>
      <c r="Q31" s="74"/>
    </row>
    <row r="32" spans="3:23" ht="16.5">
      <c r="C32" s="54"/>
      <c r="D32" s="54"/>
      <c r="E32" s="54"/>
      <c r="F32" s="94"/>
      <c r="G32" s="95"/>
      <c r="H32" s="66"/>
      <c r="I32" s="54"/>
      <c r="J32" s="70"/>
      <c r="K32" s="70"/>
      <c r="L32" s="76" t="str">
        <f t="shared" si="2"/>
        <v/>
      </c>
      <c r="M32" s="77" t="str">
        <f>_xlfn.IFNA(VLOOKUP(F32,Pricing!A:C,2,0),"")</f>
        <v/>
      </c>
      <c r="N32" s="72" t="str">
        <f>_xlfn.IFNA(VLOOKUP(F32,Pricing!A:C,3,0),"")</f>
        <v/>
      </c>
      <c r="O32" s="79" t="str">
        <f t="shared" ref="O32:O38" si="3">IFERROR(M32*(1-$D$10),"")</f>
        <v/>
      </c>
      <c r="P32" s="54"/>
      <c r="Q32" s="75"/>
    </row>
    <row r="33" spans="1:23" ht="16.5">
      <c r="C33" s="54"/>
      <c r="D33" s="54"/>
      <c r="E33" s="54"/>
      <c r="F33" s="94"/>
      <c r="G33" s="95"/>
      <c r="H33" s="66"/>
      <c r="I33" s="54"/>
      <c r="J33" s="70"/>
      <c r="K33" s="71"/>
      <c r="L33" s="76" t="str">
        <f t="shared" si="2"/>
        <v/>
      </c>
      <c r="M33" s="77" t="str">
        <f>_xlfn.IFNA(VLOOKUP(F33,Pricing!A:C,2,0),"")</f>
        <v/>
      </c>
      <c r="N33" s="72" t="str">
        <f>_xlfn.IFNA(VLOOKUP(F33,Pricing!A:C,3,0),"")</f>
        <v/>
      </c>
      <c r="O33" s="79" t="str">
        <f t="shared" si="3"/>
        <v/>
      </c>
      <c r="P33" s="54"/>
      <c r="Q33" s="75"/>
    </row>
    <row r="34" spans="1:23" ht="16.5">
      <c r="C34" s="54"/>
      <c r="D34" s="54"/>
      <c r="E34" s="54"/>
      <c r="F34" s="94"/>
      <c r="G34" s="95"/>
      <c r="H34" s="66"/>
      <c r="I34" s="54"/>
      <c r="J34" s="70"/>
      <c r="K34" s="70"/>
      <c r="L34" s="76" t="str">
        <f t="shared" si="2"/>
        <v/>
      </c>
      <c r="M34" s="77" t="str">
        <f>_xlfn.IFNA(VLOOKUP(F34,Pricing!A:C,2,0),"")</f>
        <v/>
      </c>
      <c r="N34" s="72" t="str">
        <f>_xlfn.IFNA(VLOOKUP(F34,Pricing!A:C,3,0),"")</f>
        <v/>
      </c>
      <c r="O34" s="79" t="str">
        <f t="shared" si="3"/>
        <v/>
      </c>
      <c r="P34" s="54"/>
      <c r="Q34" s="75"/>
    </row>
    <row r="35" spans="1:23" ht="16.5">
      <c r="C35" s="54"/>
      <c r="D35" s="54"/>
      <c r="E35" s="54"/>
      <c r="F35" s="94"/>
      <c r="G35" s="95"/>
      <c r="H35" s="66"/>
      <c r="I35" s="54"/>
      <c r="J35" s="70"/>
      <c r="K35" s="70"/>
      <c r="L35" s="76" t="str">
        <f t="shared" si="2"/>
        <v/>
      </c>
      <c r="M35" s="77" t="str">
        <f>_xlfn.IFNA(VLOOKUP(F35,Pricing!A:C,2,0),"")</f>
        <v/>
      </c>
      <c r="N35" s="72" t="str">
        <f>_xlfn.IFNA(VLOOKUP(F35,Pricing!A:C,3,0),"")</f>
        <v/>
      </c>
      <c r="O35" s="79" t="str">
        <f t="shared" si="3"/>
        <v/>
      </c>
      <c r="P35" s="54"/>
      <c r="Q35" s="75"/>
    </row>
    <row r="36" spans="1:23" ht="16.5">
      <c r="C36" s="54"/>
      <c r="D36" s="54"/>
      <c r="E36" s="54"/>
      <c r="F36" s="94"/>
      <c r="G36" s="95"/>
      <c r="H36" s="66"/>
      <c r="I36" s="54"/>
      <c r="J36" s="70"/>
      <c r="K36" s="70"/>
      <c r="L36" s="76" t="str">
        <f t="shared" si="2"/>
        <v/>
      </c>
      <c r="M36" s="77" t="str">
        <f>_xlfn.IFNA(VLOOKUP(F36,Pricing!A:C,2,0),"")</f>
        <v/>
      </c>
      <c r="N36" s="72" t="str">
        <f>_xlfn.IFNA(VLOOKUP(F36,Pricing!A:C,3,0),"")</f>
        <v/>
      </c>
      <c r="O36" s="79" t="str">
        <f t="shared" si="3"/>
        <v/>
      </c>
      <c r="P36" s="54"/>
      <c r="Q36" s="75"/>
    </row>
    <row r="37" spans="1:23" ht="16.5">
      <c r="C37" s="54"/>
      <c r="D37" s="54"/>
      <c r="E37" s="54"/>
      <c r="F37" s="94"/>
      <c r="G37" s="95"/>
      <c r="H37" s="66"/>
      <c r="I37" s="54"/>
      <c r="J37" s="70"/>
      <c r="K37" s="70"/>
      <c r="L37" s="76" t="str">
        <f t="shared" si="2"/>
        <v/>
      </c>
      <c r="M37" s="77" t="str">
        <f>_xlfn.IFNA(VLOOKUP(F37,Pricing!A:C,2,0),"")</f>
        <v/>
      </c>
      <c r="N37" s="72" t="str">
        <f>_xlfn.IFNA(VLOOKUP(F37,Pricing!A:C,3,0),"")</f>
        <v/>
      </c>
      <c r="O37" s="79" t="str">
        <f t="shared" si="3"/>
        <v/>
      </c>
      <c r="P37" s="54"/>
      <c r="Q37" s="75"/>
    </row>
    <row r="38" spans="1:23" ht="16.5">
      <c r="C38" s="54"/>
      <c r="D38" s="54"/>
      <c r="E38" s="54"/>
      <c r="F38" s="94"/>
      <c r="G38" s="95"/>
      <c r="H38" s="66"/>
      <c r="I38" s="54"/>
      <c r="J38" s="70"/>
      <c r="K38" s="70"/>
      <c r="L38" s="76" t="str">
        <f t="shared" si="2"/>
        <v/>
      </c>
      <c r="M38" s="77" t="str">
        <f>_xlfn.IFNA(VLOOKUP(F38,Pricing!A:C,2,0),"")</f>
        <v/>
      </c>
      <c r="N38" s="72" t="str">
        <f>_xlfn.IFNA(VLOOKUP(F38,Pricing!A:C,3,0),"")</f>
        <v/>
      </c>
      <c r="O38" s="79" t="str">
        <f t="shared" si="3"/>
        <v/>
      </c>
      <c r="P38" s="54"/>
      <c r="Q38" s="75"/>
    </row>
    <row r="39" spans="1:23" ht="16.5">
      <c r="C39" s="54"/>
      <c r="D39" s="54"/>
      <c r="E39" s="54"/>
      <c r="F39" s="104"/>
      <c r="G39" s="105"/>
      <c r="H39" s="107"/>
      <c r="I39" s="54"/>
      <c r="J39" s="70"/>
      <c r="K39" s="70"/>
      <c r="L39" s="76" t="str">
        <f t="shared" si="2"/>
        <v/>
      </c>
      <c r="M39" s="77" t="str">
        <f>_xlfn.IFNA(VLOOKUP(F39,Pricing!A:C,2,0),"")</f>
        <v/>
      </c>
      <c r="N39" s="72" t="str">
        <f>_xlfn.IFNA(VLOOKUP(F39,Pricing!A:C,3,0),"")</f>
        <v/>
      </c>
      <c r="O39" s="79" t="str">
        <f>IFERROR(M39*(1-$D$11),"")</f>
        <v/>
      </c>
      <c r="P39" s="54"/>
      <c r="Q39" s="75"/>
    </row>
    <row r="40" spans="1:23" ht="16.5">
      <c r="C40" s="54"/>
      <c r="D40" s="54"/>
      <c r="E40" s="54"/>
      <c r="F40" s="96"/>
      <c r="G40" s="97"/>
      <c r="H40" s="67"/>
      <c r="I40" s="54"/>
      <c r="J40" s="70"/>
      <c r="K40" s="70"/>
      <c r="L40" s="76" t="str">
        <f t="shared" si="2"/>
        <v/>
      </c>
      <c r="M40" s="77" t="str">
        <f>_xlfn.IFNA(VLOOKUP(F40,Pricing!A:C,2,0),"")</f>
        <v/>
      </c>
      <c r="N40" s="72" t="str">
        <f>_xlfn.IFNA(VLOOKUP(F40,Pricing!A:C,3,0),"")</f>
        <v/>
      </c>
      <c r="O40" s="79" t="str">
        <f>IFERROR(M40*(1-$D$11),"")</f>
        <v/>
      </c>
      <c r="P40" s="54"/>
      <c r="Q40" s="75"/>
    </row>
    <row r="41" spans="1:23" ht="16.5">
      <c r="F41" s="98"/>
      <c r="G41" s="99"/>
      <c r="H41" s="68"/>
      <c r="I41" s="54"/>
      <c r="J41" s="70"/>
      <c r="K41" s="70"/>
      <c r="L41" s="80" t="str">
        <f t="shared" si="2"/>
        <v/>
      </c>
      <c r="M41" s="81" t="str">
        <f>_xlfn.IFNA(VLOOKUP(F41,Pricing!A:C,2,0),"")</f>
        <v/>
      </c>
      <c r="N41" s="73" t="str">
        <f>_xlfn.IFNA(VLOOKUP(F41,Pricing!A:C,3,0),"")</f>
        <v/>
      </c>
      <c r="O41" s="82" t="str">
        <f>IFERROR(M41*(1-$D$11),"")</f>
        <v/>
      </c>
    </row>
    <row r="43" spans="1:23" ht="15" customHeight="1">
      <c r="A43" s="121" t="s">
        <v>24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</row>
    <row r="44" spans="1:23">
      <c r="A44" s="119" t="s">
        <v>25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</row>
  </sheetData>
  <sheetProtection algorithmName="SHA-512" hashValue="NfwPfdO+I7JJ3Gzpy9NbFGgReZRufZV971rMaUt7zhNwF6vCHHszPLo3DzLJZ9KpSAk4WgKGKFqOakqeYCKPFA==" saltValue="MP+s7UFIQBxUZOl1XmXE1Q==" spinCount="100000" sheet="1" objects="1" scenarios="1" selectLockedCells="1"/>
  <mergeCells count="7">
    <mergeCell ref="A43:W43"/>
    <mergeCell ref="A44:W44"/>
    <mergeCell ref="C2:AC4"/>
    <mergeCell ref="F13:H13"/>
    <mergeCell ref="J13:K13"/>
    <mergeCell ref="L13:O13"/>
    <mergeCell ref="S13:W13"/>
  </mergeCells>
  <pageMargins left="0.7" right="0.7" top="0.75" bottom="0.75" header="0.3" footer="0.3"/>
  <customProperties>
    <customPr name="_pios_id" r:id="rId1"/>
  </customPropertie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0E9625-1346-4746-ABB6-C0D73366404E}">
          <x14:formula1>
            <xm:f>Pricing!$A$3:$A$20</xm:f>
          </x14:formula1>
          <xm:sqref>F18:F25 F31:F38</xm:sqref>
        </x14:dataValidation>
        <x14:dataValidation type="list" allowBlank="1" showInputMessage="1" showErrorMessage="1" xr:uid="{AEB21D85-3059-4595-B633-AB6A9F9A986E}">
          <x14:formula1>
            <xm:f>Pricing!$A$23:$A$39</xm:f>
          </x14:formula1>
          <xm:sqref>F26:F28 F39:F41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B541C-7411-4C36-B1E6-7F8E75330499}">
  <dimension ref="A2:D39"/>
  <sheetViews>
    <sheetView topLeftCell="A2" workbookViewId="0">
      <selection activeCell="D1" activeCellId="1" sqref="A1:A1048576 D1:D1048576"/>
    </sheetView>
  </sheetViews>
  <sheetFormatPr defaultRowHeight="14.45"/>
  <cols>
    <col min="1" max="1" width="37.875" bestFit="1" customWidth="1"/>
    <col min="3" max="3" width="9.5" bestFit="1" customWidth="1"/>
  </cols>
  <sheetData>
    <row r="2" spans="1:4">
      <c r="A2" s="2" t="s">
        <v>37</v>
      </c>
      <c r="B2" s="2" t="s">
        <v>38</v>
      </c>
      <c r="C2" s="2" t="s">
        <v>39</v>
      </c>
      <c r="D2" s="113" t="s">
        <v>11</v>
      </c>
    </row>
    <row r="3" spans="1:4">
      <c r="A3" t="s">
        <v>36</v>
      </c>
      <c r="B3" s="3">
        <v>19.899999999999999</v>
      </c>
      <c r="C3">
        <v>15</v>
      </c>
      <c r="D3">
        <v>0.19</v>
      </c>
    </row>
    <row r="4" spans="1:4">
      <c r="A4" t="s">
        <v>23</v>
      </c>
      <c r="B4" s="3">
        <v>19.899999999999999</v>
      </c>
      <c r="C4">
        <v>15</v>
      </c>
      <c r="D4">
        <v>0.19</v>
      </c>
    </row>
    <row r="5" spans="1:4">
      <c r="A5" t="s">
        <v>35</v>
      </c>
      <c r="B5" s="3">
        <v>19.899999999999999</v>
      </c>
      <c r="C5">
        <v>15</v>
      </c>
      <c r="D5">
        <v>0.19</v>
      </c>
    </row>
    <row r="6" spans="1:4">
      <c r="A6" t="s">
        <v>21</v>
      </c>
      <c r="B6" s="3">
        <v>18.989999999999998</v>
      </c>
      <c r="C6">
        <v>15</v>
      </c>
      <c r="D6">
        <v>0.75</v>
      </c>
    </row>
    <row r="7" spans="1:4">
      <c r="A7" t="s">
        <v>22</v>
      </c>
      <c r="B7" s="3">
        <v>21.9</v>
      </c>
      <c r="C7">
        <v>15</v>
      </c>
      <c r="D7">
        <v>0.75</v>
      </c>
    </row>
    <row r="8" spans="1:4">
      <c r="A8" t="s">
        <v>40</v>
      </c>
      <c r="B8" s="3">
        <v>36.9</v>
      </c>
      <c r="C8">
        <v>640</v>
      </c>
      <c r="D8">
        <v>10</v>
      </c>
    </row>
    <row r="9" spans="1:4">
      <c r="A9" t="s">
        <v>41</v>
      </c>
      <c r="B9" s="112">
        <v>9.3000000000000007</v>
      </c>
      <c r="C9">
        <v>15</v>
      </c>
      <c r="D9">
        <v>0.19</v>
      </c>
    </row>
    <row r="10" spans="1:4">
      <c r="A10" t="s">
        <v>42</v>
      </c>
      <c r="B10" s="112">
        <v>9.3000000000000007</v>
      </c>
      <c r="C10">
        <v>15</v>
      </c>
      <c r="D10">
        <v>0.19</v>
      </c>
    </row>
    <row r="11" spans="1:4">
      <c r="A11" t="s">
        <v>43</v>
      </c>
      <c r="B11" s="112">
        <v>9.3000000000000007</v>
      </c>
      <c r="C11">
        <v>15</v>
      </c>
      <c r="D11">
        <v>0.19</v>
      </c>
    </row>
    <row r="12" spans="1:4">
      <c r="A12" t="s">
        <v>44</v>
      </c>
      <c r="B12" s="112">
        <v>8</v>
      </c>
      <c r="C12">
        <v>15</v>
      </c>
      <c r="D12">
        <v>0.19</v>
      </c>
    </row>
    <row r="13" spans="1:4">
      <c r="A13" t="s">
        <v>45</v>
      </c>
      <c r="B13" s="112">
        <v>8</v>
      </c>
      <c r="C13">
        <v>15</v>
      </c>
      <c r="D13">
        <v>0.19</v>
      </c>
    </row>
    <row r="14" spans="1:4">
      <c r="A14" t="s">
        <v>46</v>
      </c>
      <c r="B14" s="112">
        <v>8</v>
      </c>
      <c r="C14">
        <v>15</v>
      </c>
      <c r="D14">
        <v>0.19</v>
      </c>
    </row>
    <row r="15" spans="1:4">
      <c r="A15" t="s">
        <v>47</v>
      </c>
      <c r="B15" s="112">
        <v>9.35</v>
      </c>
      <c r="C15">
        <v>15</v>
      </c>
      <c r="D15">
        <v>0.19</v>
      </c>
    </row>
    <row r="16" spans="1:4">
      <c r="A16" t="s">
        <v>48</v>
      </c>
      <c r="B16" s="112">
        <v>9.35</v>
      </c>
      <c r="C16">
        <v>15</v>
      </c>
      <c r="D16">
        <v>0.19</v>
      </c>
    </row>
    <row r="17" spans="1:4">
      <c r="A17" t="s">
        <v>49</v>
      </c>
      <c r="B17" s="112">
        <v>9.35</v>
      </c>
      <c r="C17">
        <v>15</v>
      </c>
      <c r="D17">
        <v>0.19</v>
      </c>
    </row>
    <row r="18" spans="1:4">
      <c r="A18" t="s">
        <v>50</v>
      </c>
      <c r="B18" s="112">
        <v>15.6</v>
      </c>
      <c r="C18">
        <v>15</v>
      </c>
      <c r="D18">
        <v>0.11</v>
      </c>
    </row>
    <row r="19" spans="1:4">
      <c r="A19" t="s">
        <v>51</v>
      </c>
      <c r="B19" s="112">
        <v>19.899999999999999</v>
      </c>
      <c r="C19">
        <v>9</v>
      </c>
      <c r="D19">
        <v>0.18</v>
      </c>
    </row>
    <row r="20" spans="1:4">
      <c r="A20" t="s">
        <v>52</v>
      </c>
      <c r="B20" s="3">
        <v>19.600000000000001</v>
      </c>
      <c r="C20">
        <v>11</v>
      </c>
      <c r="D20">
        <v>0.09</v>
      </c>
    </row>
    <row r="22" spans="1:4" ht="15.95">
      <c r="A22" s="108" t="s">
        <v>53</v>
      </c>
    </row>
    <row r="23" spans="1:4" ht="15.95">
      <c r="A23" s="109" t="s">
        <v>54</v>
      </c>
      <c r="B23" s="110" t="s">
        <v>55</v>
      </c>
      <c r="C23">
        <v>30</v>
      </c>
      <c r="D23" s="114" t="s">
        <v>56</v>
      </c>
    </row>
    <row r="24" spans="1:4" ht="15.95">
      <c r="A24" s="109" t="s">
        <v>57</v>
      </c>
      <c r="B24" s="111" t="s">
        <v>58</v>
      </c>
      <c r="C24">
        <v>20</v>
      </c>
      <c r="D24" s="114" t="s">
        <v>56</v>
      </c>
    </row>
    <row r="25" spans="1:4" ht="15.95">
      <c r="A25" s="109" t="s">
        <v>59</v>
      </c>
      <c r="B25" s="111" t="s">
        <v>60</v>
      </c>
      <c r="C25">
        <v>7</v>
      </c>
      <c r="D25" s="114" t="s">
        <v>61</v>
      </c>
    </row>
    <row r="26" spans="1:4" ht="15.95">
      <c r="A26" s="109" t="s">
        <v>62</v>
      </c>
      <c r="B26" s="110" t="s">
        <v>63</v>
      </c>
      <c r="C26">
        <v>50</v>
      </c>
      <c r="D26" s="114" t="s">
        <v>64</v>
      </c>
    </row>
    <row r="27" spans="1:4" ht="15.95">
      <c r="A27" s="109" t="s">
        <v>65</v>
      </c>
      <c r="B27" s="110" t="s">
        <v>66</v>
      </c>
      <c r="C27">
        <v>250</v>
      </c>
      <c r="D27" s="114" t="s">
        <v>67</v>
      </c>
    </row>
    <row r="28" spans="1:4" ht="15.95">
      <c r="A28" s="109" t="s">
        <v>68</v>
      </c>
      <c r="B28" s="110" t="s">
        <v>66</v>
      </c>
      <c r="C28">
        <v>250</v>
      </c>
      <c r="D28" s="114" t="s">
        <v>69</v>
      </c>
    </row>
    <row r="29" spans="1:4" ht="15.95">
      <c r="A29" s="109" t="s">
        <v>70</v>
      </c>
      <c r="B29" s="110" t="s">
        <v>66</v>
      </c>
      <c r="C29">
        <v>250</v>
      </c>
      <c r="D29" s="114" t="s">
        <v>71</v>
      </c>
    </row>
    <row r="30" spans="1:4" ht="15.95">
      <c r="A30" s="109" t="s">
        <v>72</v>
      </c>
      <c r="B30" s="110" t="s">
        <v>73</v>
      </c>
      <c r="C30">
        <v>250</v>
      </c>
      <c r="D30" s="114" t="s">
        <v>74</v>
      </c>
    </row>
    <row r="31" spans="1:4">
      <c r="B31" s="3"/>
    </row>
    <row r="32" spans="1:4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</sheetData>
  <pageMargins left="0.7" right="0.7" top="0.75" bottom="0.75" header="0.3" footer="0.3"/>
  <pageSetup orientation="portrait" horizontalDpi="1200" verticalDpi="1200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5 n s 0 W q z x + I m n A A A A 9 g A A A B I A H A B D b 2 5 m a W c v U G F j a 2 F n Z S 5 4 b W w g o h g A K K A U A A A A A A A A A A A A A A A A A A A A A A A A A A A A h Y 9 L C s I w G I S v U r J v H i 3 4 K H 9 T 0 I U b C 4 I g b k O M b b B N p U l N 7 + b C I 3 k F K 1 p 1 5 3 J m v o G Z + / U G W V 9 X w U W 1 V j c m R Q x T F C g j m 4 M 2 R Y o 6 d w x n K O O w E f I k C h U M s L F J b 3 W K S u f O C S H e e + x j 3 L Q F i S h l Z J + v t 7 J U t Q i 1 s U 4 Y q d C n d f j f Q h x 2 r z E 8 w i y e Y z a d Y A p k N C H X 5 g t E w 9 5 n + m P C s q t c 1 y q u T L h a A B k l k P c H / g B Q S w M E F A A C A A g A 5 n s 0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Z 7 N F o o i k e 4 D g A A A B E A A A A T A B w A R m 9 y b X V s Y X M v U 2 V j d G l v b j E u b S C i G A A o o B Q A A A A A A A A A A A A A A A A A A A A A A A A A A A A r T k 0 u y c z P U w i G 0 I b W A F B L A Q I t A B Q A A g A I A O Z 7 N F q s 8 f i J p w A A A P Y A A A A S A A A A A A A A A A A A A A A A A A A A A A B D b 2 5 m a W c v U G F j a 2 F n Z S 5 4 b W x Q S w E C L Q A U A A I A C A D m e z R a D 8 r p q 6 Q A A A D p A A A A E w A A A A A A A A A A A A A A A A D z A A A A W 0 N v b n R l b n R f V H l w Z X N d L n h t b F B L A Q I t A B Q A A g A I A O Z 7 N F o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w 2 A I K i E C q Q o 3 k z C Q i b E Y a A A A A A A I A A A A A A A N m A A D A A A A A E A A A A H V t U n t R x 0 y 4 d P J I e M 9 o e + I A A A A A B I A A A K A A A A A Q A A A A Q I N f 6 n A C b 9 Y n M 4 e V R u C 1 N F A A A A D J O 8 f J T 2 Q S f 6 Q b 0 c 8 f 5 y e m R p r r 7 J 1 Z 6 C + t i u j R M K G h B l C e S i w g 4 d F c X i P l Y O U v q p x A 4 F Y 2 o h b a r J J v o l J E 0 X e 5 U V v I B A l 7 I 3 d m 2 O S U Z a 1 6 + R Q A A A D x R c K V T C q l J 1 4 a + x O n l z K T P g Y X l A = = < / D a t a M a s h u p > 
</file>

<file path=customXml/itemProps1.xml><?xml version="1.0" encoding="utf-8"?>
<ds:datastoreItem xmlns:ds="http://schemas.openxmlformats.org/officeDocument/2006/customXml" ds:itemID="{7D64E4F7-F269-4C65-B27A-12521E7623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Palmer</dc:creator>
  <cp:keywords/>
  <dc:description/>
  <cp:lastModifiedBy>Charlotte Lowe</cp:lastModifiedBy>
  <cp:revision/>
  <dcterms:created xsi:type="dcterms:W3CDTF">2024-12-18T14:54:41Z</dcterms:created>
  <dcterms:modified xsi:type="dcterms:W3CDTF">2026-02-19T10:01:47Z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cdfca4-3082-480b-8e7c-f1287b60b1e3_Enabled">
    <vt:lpwstr>true</vt:lpwstr>
  </property>
  <property fmtid="{D5CDD505-2E9C-101B-9397-08002B2CF9AE}" pid="3" name="MSIP_Label_5bcdfca4-3082-480b-8e7c-f1287b60b1e3_SetDate">
    <vt:lpwstr>2024-12-18T15:00:04Z</vt:lpwstr>
  </property>
  <property fmtid="{D5CDD505-2E9C-101B-9397-08002B2CF9AE}" pid="4" name="MSIP_Label_5bcdfca4-3082-480b-8e7c-f1287b60b1e3_Method">
    <vt:lpwstr>Standard</vt:lpwstr>
  </property>
  <property fmtid="{D5CDD505-2E9C-101B-9397-08002B2CF9AE}" pid="5" name="MSIP_Label_5bcdfca4-3082-480b-8e7c-f1287b60b1e3_Name">
    <vt:lpwstr>Internal (Restricted)</vt:lpwstr>
  </property>
  <property fmtid="{D5CDD505-2E9C-101B-9397-08002B2CF9AE}" pid="6" name="MSIP_Label_5bcdfca4-3082-480b-8e7c-f1287b60b1e3_SiteId">
    <vt:lpwstr>ab90ccb8-7c86-44ce-a472-e122f71345d0</vt:lpwstr>
  </property>
  <property fmtid="{D5CDD505-2E9C-101B-9397-08002B2CF9AE}" pid="7" name="MSIP_Label_5bcdfca4-3082-480b-8e7c-f1287b60b1e3_ActionId">
    <vt:lpwstr>346009a7-4f17-400e-9383-c97dfa5af70d</vt:lpwstr>
  </property>
  <property fmtid="{D5CDD505-2E9C-101B-9397-08002B2CF9AE}" pid="8" name="MSIP_Label_5bcdfca4-3082-480b-8e7c-f1287b60b1e3_ContentBits">
    <vt:lpwstr>0</vt:lpwstr>
  </property>
</Properties>
</file>